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20" windowWidth="19815" windowHeight="690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24519"/>
</workbook>
</file>

<file path=xl/calcChain.xml><?xml version="1.0" encoding="utf-8"?>
<calcChain xmlns="http://schemas.openxmlformats.org/spreadsheetml/2006/main">
  <c r="L194" i="1"/>
  <c r="H194"/>
  <c r="L191"/>
  <c r="H191"/>
  <c r="K186"/>
  <c r="H186"/>
  <c r="N184"/>
  <c r="K184"/>
  <c r="L184" s="1"/>
  <c r="H184"/>
  <c r="H183" s="1"/>
  <c r="K183"/>
  <c r="O181"/>
  <c r="H181"/>
  <c r="L181" s="1"/>
  <c r="K179"/>
  <c r="O179" s="1"/>
  <c r="H179"/>
  <c r="L179" s="1"/>
  <c r="K177"/>
  <c r="O177" s="1"/>
  <c r="H177"/>
  <c r="H176" s="1"/>
  <c r="H175" s="1"/>
  <c r="K176"/>
  <c r="N173"/>
  <c r="L173"/>
  <c r="K173"/>
  <c r="H173"/>
  <c r="N171"/>
  <c r="L171"/>
  <c r="K171"/>
  <c r="H171"/>
  <c r="O169"/>
  <c r="L169"/>
  <c r="K169"/>
  <c r="H169"/>
  <c r="N168"/>
  <c r="L168"/>
  <c r="K168"/>
  <c r="H168"/>
  <c r="N167"/>
  <c r="L167"/>
  <c r="K167"/>
  <c r="H167"/>
  <c r="N166"/>
  <c r="L166"/>
  <c r="K166"/>
  <c r="H166"/>
  <c r="K165"/>
  <c r="O165" s="1"/>
  <c r="H165"/>
  <c r="K164"/>
  <c r="L164" s="1"/>
  <c r="H164"/>
  <c r="O163"/>
  <c r="K163"/>
  <c r="H163"/>
  <c r="K162"/>
  <c r="O162" s="1"/>
  <c r="H162"/>
  <c r="L162" s="1"/>
  <c r="K161"/>
  <c r="O161" s="1"/>
  <c r="H161"/>
  <c r="L161" s="1"/>
  <c r="K160"/>
  <c r="N160" s="1"/>
  <c r="H160"/>
  <c r="L160" s="1"/>
  <c r="N157"/>
  <c r="L157"/>
  <c r="H157"/>
  <c r="K155"/>
  <c r="L155" s="1"/>
  <c r="H155"/>
  <c r="K153"/>
  <c r="L153" s="1"/>
  <c r="H153"/>
  <c r="N151"/>
  <c r="K151"/>
  <c r="H151"/>
  <c r="K150"/>
  <c r="N150" s="1"/>
  <c r="H150"/>
  <c r="L150" s="1"/>
  <c r="K149"/>
  <c r="N149" s="1"/>
  <c r="H149"/>
  <c r="L149" s="1"/>
  <c r="K148"/>
  <c r="N148" s="1"/>
  <c r="H148"/>
  <c r="L148" s="1"/>
  <c r="O145"/>
  <c r="N145"/>
  <c r="H145"/>
  <c r="K143"/>
  <c r="L143" s="1"/>
  <c r="H143"/>
  <c r="K142"/>
  <c r="L142" s="1"/>
  <c r="H142"/>
  <c r="K141"/>
  <c r="L141" s="1"/>
  <c r="H141"/>
  <c r="K140"/>
  <c r="L140" s="1"/>
  <c r="H140"/>
  <c r="K139"/>
  <c r="L139" s="1"/>
  <c r="H139"/>
  <c r="K138"/>
  <c r="L138" s="1"/>
  <c r="H138"/>
  <c r="H137"/>
  <c r="K137" s="1"/>
  <c r="K136"/>
  <c r="O136" s="1"/>
  <c r="H136"/>
  <c r="N135"/>
  <c r="K135"/>
  <c r="L135" s="1"/>
  <c r="H135"/>
  <c r="O134"/>
  <c r="K134"/>
  <c r="L134" s="1"/>
  <c r="H134"/>
  <c r="O133"/>
  <c r="K133"/>
  <c r="L133" s="1"/>
  <c r="H133"/>
  <c r="N132"/>
  <c r="K132"/>
  <c r="L132" s="1"/>
  <c r="H132"/>
  <c r="N131"/>
  <c r="K131"/>
  <c r="L131" s="1"/>
  <c r="H131"/>
  <c r="O130"/>
  <c r="K130"/>
  <c r="L130" s="1"/>
  <c r="H130"/>
  <c r="O128"/>
  <c r="N128"/>
  <c r="K128"/>
  <c r="H128"/>
  <c r="O126"/>
  <c r="H126"/>
  <c r="L126" s="1"/>
  <c r="K123"/>
  <c r="L123" s="1"/>
  <c r="H123"/>
  <c r="K122"/>
  <c r="L122" s="1"/>
  <c r="H122"/>
  <c r="H121"/>
  <c r="K118"/>
  <c r="L118" s="1"/>
  <c r="H118"/>
  <c r="K117"/>
  <c r="M117" s="1"/>
  <c r="H117"/>
  <c r="H116" s="1"/>
  <c r="K114"/>
  <c r="M114" s="1"/>
  <c r="H114"/>
  <c r="M112"/>
  <c r="K112"/>
  <c r="L112" s="1"/>
  <c r="H112"/>
  <c r="K111"/>
  <c r="L111" s="1"/>
  <c r="H111"/>
  <c r="H110"/>
  <c r="K108"/>
  <c r="L108" s="1"/>
  <c r="H108"/>
  <c r="H107"/>
  <c r="K106"/>
  <c r="N106" s="1"/>
  <c r="H106"/>
  <c r="H105" s="1"/>
  <c r="O103"/>
  <c r="H103"/>
  <c r="N101"/>
  <c r="M101"/>
  <c r="K101"/>
  <c r="H101"/>
  <c r="N100"/>
  <c r="K100"/>
  <c r="L100" s="1"/>
  <c r="H100"/>
  <c r="M98"/>
  <c r="H98"/>
  <c r="K98" s="1"/>
  <c r="N97"/>
  <c r="K97"/>
  <c r="L97" s="1"/>
  <c r="H97"/>
  <c r="K95"/>
  <c r="M95" s="1"/>
  <c r="H95"/>
  <c r="M93"/>
  <c r="K93"/>
  <c r="L93" s="1"/>
  <c r="H93"/>
  <c r="H92" s="1"/>
  <c r="M90"/>
  <c r="H90"/>
  <c r="M89"/>
  <c r="H89"/>
  <c r="L89" s="1"/>
  <c r="M88"/>
  <c r="H88"/>
  <c r="M86"/>
  <c r="H86"/>
  <c r="K86" s="1"/>
  <c r="L86" s="1"/>
  <c r="M85"/>
  <c r="H85"/>
  <c r="K85" s="1"/>
  <c r="L85" s="1"/>
  <c r="M84"/>
  <c r="H84"/>
  <c r="K84" s="1"/>
  <c r="L84" s="1"/>
  <c r="M83"/>
  <c r="H83"/>
  <c r="K83" s="1"/>
  <c r="L83" s="1"/>
  <c r="M82"/>
  <c r="H82"/>
  <c r="K82" s="1"/>
  <c r="L82" s="1"/>
  <c r="M81"/>
  <c r="H81"/>
  <c r="K81" s="1"/>
  <c r="L81" s="1"/>
  <c r="M80"/>
  <c r="H80"/>
  <c r="K80" s="1"/>
  <c r="L80" s="1"/>
  <c r="M78"/>
  <c r="H78"/>
  <c r="K78" s="1"/>
  <c r="L78" s="1"/>
  <c r="M77"/>
  <c r="H77"/>
  <c r="K77" s="1"/>
  <c r="L77" s="1"/>
  <c r="K75"/>
  <c r="L75" s="1"/>
  <c r="H75"/>
  <c r="H74" s="1"/>
  <c r="O72"/>
  <c r="L72"/>
  <c r="H72"/>
  <c r="O71"/>
  <c r="H71"/>
  <c r="L71" s="1"/>
  <c r="H69"/>
  <c r="K69" s="1"/>
  <c r="H68"/>
  <c r="K68" s="1"/>
  <c r="H67"/>
  <c r="K67" s="1"/>
  <c r="K66"/>
  <c r="L66" s="1"/>
  <c r="I66"/>
  <c r="H66"/>
  <c r="F66"/>
  <c r="H65"/>
  <c r="O63"/>
  <c r="M63"/>
  <c r="K63"/>
  <c r="L63" s="1"/>
  <c r="H63"/>
  <c r="K62"/>
  <c r="N62" s="1"/>
  <c r="H62"/>
  <c r="H57" s="1"/>
  <c r="K60"/>
  <c r="M60" s="1"/>
  <c r="H60"/>
  <c r="O58"/>
  <c r="N58"/>
  <c r="M58"/>
  <c r="K58"/>
  <c r="L58" s="1"/>
  <c r="H58"/>
  <c r="N54"/>
  <c r="K54"/>
  <c r="H54"/>
  <c r="K52"/>
  <c r="L52" s="1"/>
  <c r="H52"/>
  <c r="O50"/>
  <c r="K50"/>
  <c r="L50" s="1"/>
  <c r="H50"/>
  <c r="O48"/>
  <c r="N48"/>
  <c r="K48"/>
  <c r="H48"/>
  <c r="N46"/>
  <c r="K46"/>
  <c r="H46"/>
  <c r="O44"/>
  <c r="K44" s="1"/>
  <c r="N44"/>
  <c r="H44"/>
  <c r="H43" s="1"/>
  <c r="O41"/>
  <c r="K41"/>
  <c r="H41"/>
  <c r="O39"/>
  <c r="K39"/>
  <c r="L39" s="1"/>
  <c r="H39"/>
  <c r="H38"/>
  <c r="O36"/>
  <c r="N36"/>
  <c r="K36"/>
  <c r="L36" s="1"/>
  <c r="H36"/>
  <c r="O34"/>
  <c r="N34"/>
  <c r="K34"/>
  <c r="K33" s="1"/>
  <c r="H34"/>
  <c r="H33" s="1"/>
  <c r="N31"/>
  <c r="L31"/>
  <c r="K31"/>
  <c r="H31"/>
  <c r="H29"/>
  <c r="N28"/>
  <c r="L28" s="1"/>
  <c r="K28"/>
  <c r="H28"/>
  <c r="N26"/>
  <c r="K26"/>
  <c r="H26"/>
  <c r="N24"/>
  <c r="K24"/>
  <c r="H24"/>
  <c r="N22"/>
  <c r="K22"/>
  <c r="I22"/>
  <c r="H22"/>
  <c r="F22"/>
  <c r="N20"/>
  <c r="K20"/>
  <c r="K19" s="1"/>
  <c r="H20"/>
  <c r="H19"/>
  <c r="K65" l="1"/>
  <c r="L67"/>
  <c r="M67"/>
  <c r="L44"/>
  <c r="K43"/>
  <c r="L69"/>
  <c r="M69"/>
  <c r="L98"/>
  <c r="K92"/>
  <c r="L68"/>
  <c r="M68"/>
  <c r="O137"/>
  <c r="K125"/>
  <c r="H18"/>
  <c r="L176"/>
  <c r="H56"/>
  <c r="O52"/>
  <c r="M66"/>
  <c r="K74"/>
  <c r="M75"/>
  <c r="K105"/>
  <c r="O108"/>
  <c r="K116"/>
  <c r="H125"/>
  <c r="H120" s="1"/>
  <c r="H196" s="1"/>
  <c r="K147"/>
  <c r="K159"/>
  <c r="K175"/>
  <c r="K38"/>
  <c r="K18" s="1"/>
  <c r="K57"/>
  <c r="K56" s="1"/>
  <c r="O111"/>
  <c r="O118"/>
  <c r="K121"/>
  <c r="K120" s="1"/>
  <c r="N122"/>
  <c r="O123"/>
  <c r="O138"/>
  <c r="O139"/>
  <c r="O140"/>
  <c r="O141"/>
  <c r="O142"/>
  <c r="O143"/>
  <c r="H147"/>
  <c r="N153"/>
  <c r="N155"/>
  <c r="H159"/>
  <c r="O164"/>
  <c r="L177"/>
  <c r="K110"/>
  <c r="L110" s="1"/>
  <c r="K196" l="1"/>
  <c r="L175"/>
  <c r="L125"/>
</calcChain>
</file>

<file path=xl/sharedStrings.xml><?xml version="1.0" encoding="utf-8"?>
<sst xmlns="http://schemas.openxmlformats.org/spreadsheetml/2006/main" count="446" uniqueCount="222">
  <si>
    <t>LAMPIRAN II</t>
  </si>
  <si>
    <t>PERATURAN DESA</t>
  </si>
  <si>
    <t>NOMOR 1 TAHUN 2020</t>
  </si>
  <si>
    <t>TENTANG</t>
  </si>
  <si>
    <t>LAPORAN PERTANGGUNGJAWABAN</t>
  </si>
  <si>
    <t>REALISASI APB DESA TA 2019</t>
  </si>
  <si>
    <t>LAPORAN REALISASI KEGIATAN</t>
  </si>
  <si>
    <t xml:space="preserve">PERIODE 01 JANUARI - 31 DESEMBER </t>
  </si>
  <si>
    <t>TAHUN ANGGARAN 2019</t>
  </si>
  <si>
    <t>DESA</t>
  </si>
  <si>
    <t>: SANGSIT</t>
  </si>
  <si>
    <t>KECAMATAN</t>
  </si>
  <si>
    <t>: SAWAN</t>
  </si>
  <si>
    <t>KABUPATEN</t>
  </si>
  <si>
    <t>: BULELENG</t>
  </si>
  <si>
    <t>PROVINSI</t>
  </si>
  <si>
    <t>: BALI</t>
  </si>
  <si>
    <t>KODE REKENING</t>
  </si>
  <si>
    <t>URAIAN</t>
  </si>
  <si>
    <t>NAMA OUTPUT</t>
  </si>
  <si>
    <t>OUTPUT</t>
  </si>
  <si>
    <t>SUMBER DANA</t>
  </si>
  <si>
    <t>RENCANA</t>
  </si>
  <si>
    <t>REALISASI</t>
  </si>
  <si>
    <t>Dana Desa (Rp)</t>
  </si>
  <si>
    <t>ADD (Rp)</t>
  </si>
  <si>
    <t>Lain - lain (Rp)</t>
  </si>
  <si>
    <t>Bentuk lain</t>
  </si>
  <si>
    <t>Volume</t>
  </si>
  <si>
    <t>Satuan</t>
  </si>
  <si>
    <t>Anggaran (Rp)</t>
  </si>
  <si>
    <t>Capaian (%)</t>
  </si>
  <si>
    <t>BIDANG PENYELENGGARAAN PEMERINTAHAN DESA</t>
  </si>
  <si>
    <t>SUB BIDANG PENYELENGGARAAN BELANJA PENGHASILAN TETAP, TUNJANGAN, DAN OPERASIONAL PEMERINTAHAN DESA</t>
  </si>
  <si>
    <t>01</t>
  </si>
  <si>
    <t>Penyediaan Penghasilan Tetap dan Tunjangan Kepala Desa</t>
  </si>
  <si>
    <t>Siltap dan Tunjangan Perbekel</t>
  </si>
  <si>
    <t>OB</t>
  </si>
  <si>
    <t>02</t>
  </si>
  <si>
    <t>Penyediaan Penghasilan Tetap dan Tunjangan Perangkat Desa</t>
  </si>
  <si>
    <t>Siltap dan Tunjangan Perangkat Desa</t>
  </si>
  <si>
    <t>03</t>
  </si>
  <si>
    <t>Penyediaan Jaminan Sosial bagi Kepala Desa dan Perangkat Desa</t>
  </si>
  <si>
    <t xml:space="preserve">Jaminan Kesehatan BPJS </t>
  </si>
  <si>
    <t>paket</t>
  </si>
  <si>
    <t>04</t>
  </si>
  <si>
    <t>Penyediaan Operasional Pemerintah Desa</t>
  </si>
  <si>
    <t>Operasional Pemdes dan Honor {PKPKD dan  PPKD)</t>
  </si>
  <si>
    <t>tahun</t>
  </si>
  <si>
    <t>05</t>
  </si>
  <si>
    <t>Tunjangan BPD</t>
  </si>
  <si>
    <t>Tunjangan Purna Bhakti BPD</t>
  </si>
  <si>
    <t>orang</t>
  </si>
  <si>
    <t>06</t>
  </si>
  <si>
    <t>Penyediaan Operasional BPD</t>
  </si>
  <si>
    <t>Operasional BPD</t>
  </si>
  <si>
    <t>SUB BIDANG SARANA DAN PRASARANA PEMERINTAHAN DESA</t>
  </si>
  <si>
    <t>Penyediaan sarana (aset tetap) perkantoran / pemerintahan desa</t>
  </si>
  <si>
    <t>Penyediaan Sarana/ aset</t>
  </si>
  <si>
    <t>unit</t>
  </si>
  <si>
    <t>Pemeliharaan Gedung/ Prasarana Kantor Desa</t>
  </si>
  <si>
    <t>Pemeliharaan gedung dan aset serta tenaga waker</t>
  </si>
  <si>
    <t>SUB BIDANG ADMINISTRASI KEPENDUDUKAN, PENCATATAN SIPIL, STATISTIK, DAN KEARSIPAN</t>
  </si>
  <si>
    <t>Pelayanan Admistrasi Umum dan Kependudukan</t>
  </si>
  <si>
    <t>Administrasi Umum dan Kependudukan</t>
  </si>
  <si>
    <t>Pengelolaan Administrasi dan kearsipan pemerintahan Desa</t>
  </si>
  <si>
    <t>Tenaga Kearsipan dan operasional</t>
  </si>
  <si>
    <t>SUB BIDANG TATA PRAJA KEPEMERINTAHAN, PERENCANAAN, KEUANGAN DAN PELAPORAN</t>
  </si>
  <si>
    <t>Penyelenggaraan Musyawarah Desa lainnya</t>
  </si>
  <si>
    <t>Pelaksanaan Musyawarah Desa</t>
  </si>
  <si>
    <t>Penyusunan Dokumen Perencanaan Desa</t>
  </si>
  <si>
    <t>Penyusunan RKP Desa</t>
  </si>
  <si>
    <t>Penyusunan Dokumen Keuangan Desa</t>
  </si>
  <si>
    <t>Tenaga Operator Siskeudes dan operasional</t>
  </si>
  <si>
    <t>07</t>
  </si>
  <si>
    <t>Penyusunan Laporan Kepala Desa/ Penyelenggaraan Pemerintahan Desa</t>
  </si>
  <si>
    <t>Pelaksanaan LPJ Realisasi APBDesa 2018</t>
  </si>
  <si>
    <t>08</t>
  </si>
  <si>
    <t>Pengembangan Sistem Informasi Desa</t>
  </si>
  <si>
    <t>Tenaga Operator SID dan PPID</t>
  </si>
  <si>
    <t>Dukungan pelaksanaan dan sosialisasi Pilkades, Pemilihan Kepala kewilayahan dan Pemilihan BPD</t>
  </si>
  <si>
    <t>Pelaksanaan kegiatan Pemilihan BPD</t>
  </si>
  <si>
    <t>BIDANG PELAKSANAAN PEMBANGUNAN DESA</t>
  </si>
  <si>
    <t>SUB BIDANG PENDIDIKAN</t>
  </si>
  <si>
    <t>Penyelenggaraan PAUD/TK/TPA/TKA/TPQ/Madrasah Non- Formal Milik Desa</t>
  </si>
  <si>
    <t>Upah Kerja Tenaga Kependidikan dan Pendidik TK/PAUD milik Desa</t>
  </si>
  <si>
    <t>Penyuluhan dan Pelatihan Pendidikan bagi Masyarakat</t>
  </si>
  <si>
    <t>Pelaksanaan kegiatan Pelatihan Sopir</t>
  </si>
  <si>
    <t>Dukungan Pendidikan bagi Siswa Miskin/Berprestasi</t>
  </si>
  <si>
    <t>Transportasi Siswa SMP N 4 Sawan (sopir )</t>
  </si>
  <si>
    <t>Transportasi Siswa SMP N 4 Sawan (operasional)</t>
  </si>
  <si>
    <t>SUB BIDANG KESEHATAN</t>
  </si>
  <si>
    <t>Penyelenggaraan Posyandu</t>
  </si>
  <si>
    <t>Honor Kader Posyandu</t>
  </si>
  <si>
    <t>Operasional</t>
  </si>
  <si>
    <t>Penyediaan Seragam</t>
  </si>
  <si>
    <t>pcs</t>
  </si>
  <si>
    <t>Penyediaan PMT</t>
  </si>
  <si>
    <t>Penyelenggaraan Desa Siaga Kesehatan</t>
  </si>
  <si>
    <t>Upah Tenaga UKD</t>
  </si>
  <si>
    <t>Oprasional UKD</t>
  </si>
  <si>
    <t>SUB BIDANG PEKERJAAN UMUM DAN PENATAAN RUANG</t>
  </si>
  <si>
    <t xml:space="preserve">Pemeliharaan Prasarana Jalan Desa </t>
  </si>
  <si>
    <t>Pemeliharaan Lampu Penerangan Jalan</t>
  </si>
  <si>
    <t>Pembangunan/Rehabilitasi/Peningkatan/Pengerasan Jalan Desa</t>
  </si>
  <si>
    <t>Pengaspalan Jalan lingkungan Jalan menuju rumah Kt Bilion, BD. Celuk.</t>
  </si>
  <si>
    <t>m</t>
  </si>
  <si>
    <t>Pengaspalan Jalan di wilayah Banjar Dinas Celuk</t>
  </si>
  <si>
    <t>Pembangunan/Rehabilitasi/Peningkatan/Pengerasan Jalan Lingkungan Permukiman/Gang</t>
  </si>
  <si>
    <t>Betonisasi Jalan dan perbaikan saluran draenase Gang sebelah Selatan Pura Desa, BD. Celuk.</t>
  </si>
  <si>
    <t>60 &amp; 86</t>
  </si>
  <si>
    <t>Perbaikan saluran draenase dan Pavingisasi jalan lingkungan Rumah Ketut Natih BD. Peken.</t>
  </si>
  <si>
    <t>Pavingisasi jalan menuju pemukiman warga (gang menuju rumah Nyoman Ribut BD. Sema)</t>
  </si>
  <si>
    <t>33.5</t>
  </si>
  <si>
    <t>Betonisasi dan Pembangunan Senderan Jalan lingkungan Gang Nengah Eca</t>
  </si>
  <si>
    <t>Pavingisasi akses jalan lingkungan Gang Arjuna, BD Tegal</t>
  </si>
  <si>
    <t>Perbaikan  saluran draenase dan Betonisasi jalan lingkungan Gang Rajawali, BD Peken.</t>
  </si>
  <si>
    <t>Lanjutan Kegiatan Betonisasi Gang Pandu Jalan Lingkungan Rumah Kadek Setiawan</t>
  </si>
  <si>
    <t xml:space="preserve">Pembangunan/Rehabilitasi/Peningkatan/Pengerasan Jalan Usaha Tani </t>
  </si>
  <si>
    <t>Pengaspalan  Jalan usaha tani di jalan  Telabah Lantang</t>
  </si>
  <si>
    <t>Betonisasi Jalan lingkungan Menuju Rumah Nyoman Satra, BD. Celuk.</t>
  </si>
  <si>
    <t>Betonisasi bahu jalan arah menuju ke Suralepang BD, Sema</t>
  </si>
  <si>
    <t>35 &amp; 68</t>
  </si>
  <si>
    <t>SUB BIDANG KAWASAN PERMUKIMAN</t>
  </si>
  <si>
    <t>Dukungan Pelaksanaan Program Pembangunan/ Rehab Rumah Tidak Layak Huni (RTLH) GAKIN</t>
  </si>
  <si>
    <t>Pelaksanaan Kegiatan Pemberian bahan material rehab rumah RTM</t>
  </si>
  <si>
    <t>Pembangunan /Rehabilitasi/ Peningkatan Sumber Air Milik Desa</t>
  </si>
  <si>
    <t>Pembangunan Sumur Bor BD. Abasan</t>
  </si>
  <si>
    <t>Pembangunan/rehabilitasi/Peningkatan Sanitasi Pemukiman Perbaikan dan Pembangunan Draenase/got</t>
  </si>
  <si>
    <t>Perbaikan dan pembangunan draenase/ got (upah tenaga dan operasional)</t>
  </si>
  <si>
    <t>Pembuatan saluran air/ draenase dan senderan (belakang rumah komang sudarma), BD. Pabean Sangsit</t>
  </si>
  <si>
    <t>Pembangunan/rehabilitasi/Peningkatan Fasilitasi Pengolaan SampahDesa</t>
  </si>
  <si>
    <t>Upah Kerja Tenaga Pengelola Sampah</t>
  </si>
  <si>
    <t>Operasional dan Pemeliharaan Kendaraan Sampah</t>
  </si>
  <si>
    <t>Pembangunan/Rehabilitasi/Peningkatan Sistem Pembuangan Air Limbah (Drainase, Air limbah Rumah Tangga)</t>
  </si>
  <si>
    <t>Pemeliharaan Sanimas IPAL Komunal KSM di Desa Sangsit</t>
  </si>
  <si>
    <t>SUB BIDANG KEHUTANAN DAN LINGKUNGAN HIDUP</t>
  </si>
  <si>
    <t>Pengelolaan Lingkungan Hidup Desa</t>
  </si>
  <si>
    <t>Pelaksanaan kegiatan Gotong royong</t>
  </si>
  <si>
    <t>Pelaksanaan kegiatan Gotong royong (swadaya)</t>
  </si>
  <si>
    <t>OH</t>
  </si>
  <si>
    <t>Tenaga Penataan, pemelihara lingkungan dan taman Desa dan operasional</t>
  </si>
  <si>
    <t>SUB BIDANG PERHUBUNGAN, KOMUNIKASI, DAN INFORMATIKA</t>
  </si>
  <si>
    <t>Penyelenggaraan Informasi Publik Desa</t>
  </si>
  <si>
    <t>Pelaksanaan Informasi Penetapan Perdes</t>
  </si>
  <si>
    <t xml:space="preserve">Pelaksanaan Pengadaan Papan Informasi Balai Banjar </t>
  </si>
  <si>
    <t>Pengelolaan dan Pembuatan Jaringan/Instalasi Komunikasi dan Informasi Lokal</t>
  </si>
  <si>
    <t>Penyediaan wifi gratis utk masyarakat</t>
  </si>
  <si>
    <t>SUB BIDANG PARIWISATA</t>
  </si>
  <si>
    <t>Pengembangan Pariwisata Tingkat Desa</t>
  </si>
  <si>
    <t>Pengadaan sarana dan prasarana Wisata Bahari</t>
  </si>
  <si>
    <t>Kegiatan Kelompok Sadar Wisata</t>
  </si>
  <si>
    <t>BIDANG PEMBINAAN KEMASYARAKATAN DESA</t>
  </si>
  <si>
    <t>SUB BIDANG KETENTRAMAN, KETERTIBAN UMUM DAN PERLINDUNGAN MASYARAKAT</t>
  </si>
  <si>
    <t>Penguatan dan Peningkatan Kapasitas Tenaga Keamanan/ Ketertiban Oleh Pemerintah Desa</t>
  </si>
  <si>
    <t>Insentif Linmas</t>
  </si>
  <si>
    <t>OT</t>
  </si>
  <si>
    <t>Kegiatan Pembinaan Linmas</t>
  </si>
  <si>
    <t>SUB BIDANG KEBUDAYAAN DAN KEAGAMAAN</t>
  </si>
  <si>
    <t>Pembinaan Group Kesenian dan Kebudayaan Tingkat Desa</t>
  </si>
  <si>
    <t>Pasraman Desa (Daa Truna)</t>
  </si>
  <si>
    <t>Pengiriman Kontingen Grup Kesenian dan Kebudayaan sebagai wakil Desa di Tingkat Kecamatan, Kabupaten/ Kota</t>
  </si>
  <si>
    <t>Festival Seni Sawan</t>
  </si>
  <si>
    <t>Penyelenggaraan Festival Kesenian, Adat/ Kebudayaan, dan Keagamaan</t>
  </si>
  <si>
    <t>Pelaksanan Kegiatan Parade Ogoh - ogoh</t>
  </si>
  <si>
    <t>Pelaksanan Kegiata Upacara Pujawali di Padmasana kantor Perbekel</t>
  </si>
  <si>
    <t>Upacara Purnama Tilem</t>
  </si>
  <si>
    <t xml:space="preserve">Upacara Saraswati </t>
  </si>
  <si>
    <t>Upacara Mecaru (Nyepi) di kantor Perbekel</t>
  </si>
  <si>
    <t>Kegiatan Hari - Hari Nasional</t>
  </si>
  <si>
    <t>Tahun Baru</t>
  </si>
  <si>
    <t>Pemberian barang dalam pelaksanaan  upacara keagamaan massal (Ngaben, Manusa Yadnya dll)</t>
  </si>
  <si>
    <t>Kegiatan Upacara di Pura Segara</t>
  </si>
  <si>
    <t>Kegiatan Upacara di Pura Dalem Kelod</t>
  </si>
  <si>
    <t>Kegiatan Upacara Subak Labak</t>
  </si>
  <si>
    <t>Kegiatan Upacara Subak Surelepang</t>
  </si>
  <si>
    <t>Kegiatan Upacara Subak Tegal Anyar</t>
  </si>
  <si>
    <t>Kegiatan Upacara Subak Beji</t>
  </si>
  <si>
    <t>Pembangunan/Rehabilitasi/Peningkatan Sarana dan Prasarana Kebudayaan/Rumah Adat/Keagamaan Milik Desa</t>
  </si>
  <si>
    <t>Pembangunan Balai Kul kul BD celuk</t>
  </si>
  <si>
    <t>SUB BIDANG KEPEMUDAAN DAN OLAH RAGA</t>
  </si>
  <si>
    <t xml:space="preserve">Pengiriman Kontingen Kepemudaan dan Olah Raga sebagai Wakil Desa di tingkat Kecamatan dan Kabupaten/Kota
</t>
  </si>
  <si>
    <t>Kegiatan Gerak jalan PKK</t>
  </si>
  <si>
    <t>kegiatan</t>
  </si>
  <si>
    <t>Turnamen Sepak Bola tingkat Kecamatan/ Tingkat Kabupaten</t>
  </si>
  <si>
    <t>Lomba Perahu layar tingkat Kabupaten</t>
  </si>
  <si>
    <t xml:space="preserve"> Lomba Perahu Dayung (Danau Buyan)</t>
  </si>
  <si>
    <t>Penyelenggaraan Festival/ Lomba Kepemudaan Dan Olah Raga Tingkat Desa</t>
  </si>
  <si>
    <t>Kegiatan Lomba dan Festival Bahari</t>
  </si>
  <si>
    <t>Pemeliharaan Sarana dan Prasarana Kepemudaan Dan Olah Raga Milik Desa</t>
  </si>
  <si>
    <t>Pemeliharaaan Panggung Lapangan</t>
  </si>
  <si>
    <t>Pembinaan Karang Taruna/ Klub Kepemudaan/ Klub Olah Raga</t>
  </si>
  <si>
    <t>Kegiatan Karang Taruna Indonesia Desa Sangsit</t>
  </si>
  <si>
    <t>SUB BIDANG KELEMBAGAAN MASYARAKAT</t>
  </si>
  <si>
    <t>Pembinaan Lembaga Adat</t>
  </si>
  <si>
    <t>Insentif Kelian Desa Pakraman dan Kelian Subak</t>
  </si>
  <si>
    <t>Kegiatan Operasional Desa Pakraman</t>
  </si>
  <si>
    <t>Kegiatan Operasional Subak Labak</t>
  </si>
  <si>
    <t>Kegiatan Operasional Subak Surelepang</t>
  </si>
  <si>
    <t>Kegiatan Operasional Subak Tegal Anyar</t>
  </si>
  <si>
    <t>Kegiatan Operasional Subak Beji</t>
  </si>
  <si>
    <t>Kegiatan upacara dan pengadaan sarana dan prasrana penunjang  Subak Labak (pemberian barang kepada subak labak)</t>
  </si>
  <si>
    <t>Pemberian barang kepada Pecalang berupa seragam</t>
  </si>
  <si>
    <t>Pemberian barang kepada kelompok suka duka se Desa Sangsit (Suka Duka Gasek)</t>
  </si>
  <si>
    <t>Finishing Tembok Penyengker Pura Desa</t>
  </si>
  <si>
    <t>Ls</t>
  </si>
  <si>
    <t>Pembinaan LKMD/ LPM/ LPMD</t>
  </si>
  <si>
    <t>Kegiatan Penunjang PKK</t>
  </si>
  <si>
    <t>BIDANG PEMBERDAYAAN MASYARAKAT DESA</t>
  </si>
  <si>
    <t>SUB BIDANG PENINGKATAN KAPASITAS APARATUR DESA</t>
  </si>
  <si>
    <t>Peningkatan Kapasitas kepala Desa</t>
  </si>
  <si>
    <t>Peningkatan Kapasitas Perangkat Desa</t>
  </si>
  <si>
    <t>Peningkatan Kapasitas BPD</t>
  </si>
  <si>
    <t xml:space="preserve">SUB BIDANG DUKUNGAN PENANAMAN MODAL </t>
  </si>
  <si>
    <t>Pembentukan BUM Desa (Persiapan dan Pembentukan Awal BUM Desa)</t>
  </si>
  <si>
    <t>BIDANG PENANGGULANGAN BENCANA, KEADAAN DARURAT DAN MENDESAK</t>
  </si>
  <si>
    <t>Penanggulangan Bencana</t>
  </si>
  <si>
    <t>00</t>
  </si>
  <si>
    <t>Belanja Tak terduga</t>
  </si>
  <si>
    <t>Keadaan Darurat</t>
  </si>
  <si>
    <t>Keadaan Mendesak</t>
  </si>
  <si>
    <t>JUMLAH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</si>
</sst>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sz val="9"/>
      <color theme="1"/>
      <name val="Bookman Old Style"/>
      <family val="1"/>
    </font>
    <font>
      <sz val="8"/>
      <color theme="1"/>
      <name val="Calibri"/>
      <family val="2"/>
      <scheme val="minor"/>
    </font>
    <font>
      <b/>
      <sz val="12"/>
      <name val="Arial Narrow"/>
      <family val="2"/>
    </font>
    <font>
      <b/>
      <sz val="1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sz val="11"/>
      <name val="Arial Narrow"/>
      <family val="2"/>
    </font>
    <font>
      <sz val="10"/>
      <color rgb="FF000000"/>
      <name val="Arial Narrow"/>
      <family val="2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43" fontId="9" fillId="0" borderId="15" xfId="0" applyNumberFormat="1" applyFont="1" applyFill="1" applyBorder="1" applyAlignment="1">
      <alignment horizontal="right" vertical="distributed"/>
    </xf>
    <xf numFmtId="0" fontId="8" fillId="0" borderId="15" xfId="0" applyFont="1" applyFill="1" applyBorder="1" applyAlignment="1">
      <alignment vertical="center"/>
    </xf>
    <xf numFmtId="0" fontId="8" fillId="0" borderId="15" xfId="0" applyFont="1" applyFill="1" applyBorder="1"/>
    <xf numFmtId="0" fontId="10" fillId="0" borderId="1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distributed" vertical="distributed"/>
    </xf>
    <xf numFmtId="0" fontId="11" fillId="0" borderId="15" xfId="0" applyFont="1" applyFill="1" applyBorder="1" applyAlignment="1">
      <alignment horizontal="center" vertical="center"/>
    </xf>
    <xf numFmtId="0" fontId="11" fillId="0" borderId="5" xfId="0" quotePrefix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43" fontId="8" fillId="0" borderId="15" xfId="1" applyFont="1" applyFill="1" applyBorder="1" applyAlignment="1">
      <alignment horizontal="right" vertical="distributed"/>
    </xf>
    <xf numFmtId="0" fontId="8" fillId="0" borderId="15" xfId="0" applyFont="1" applyFill="1" applyBorder="1" applyAlignment="1">
      <alignment horizontal="right" vertical="distributed"/>
    </xf>
    <xf numFmtId="0" fontId="8" fillId="0" borderId="15" xfId="0" applyFont="1" applyFill="1" applyBorder="1" applyAlignment="1">
      <alignment horizontal="right" vertical="center"/>
    </xf>
    <xf numFmtId="43" fontId="8" fillId="0" borderId="15" xfId="0" applyNumberFormat="1" applyFont="1" applyFill="1" applyBorder="1" applyAlignment="1">
      <alignment horizontal="distributed" vertical="distributed"/>
    </xf>
    <xf numFmtId="0" fontId="11" fillId="0" borderId="5" xfId="0" applyFont="1" applyFill="1" applyBorder="1" applyAlignment="1">
      <alignment horizontal="center" vertical="center"/>
    </xf>
    <xf numFmtId="43" fontId="8" fillId="0" borderId="15" xfId="1" applyFont="1" applyFill="1" applyBorder="1" applyAlignment="1">
      <alignment horizontal="distributed" vertical="distributed"/>
    </xf>
    <xf numFmtId="1" fontId="8" fillId="0" borderId="15" xfId="0" applyNumberFormat="1" applyFont="1" applyFill="1" applyBorder="1" applyAlignment="1">
      <alignment vertical="center"/>
    </xf>
    <xf numFmtId="2" fontId="8" fillId="0" borderId="15" xfId="1" applyNumberFormat="1" applyFont="1" applyFill="1" applyBorder="1" applyAlignment="1">
      <alignment horizontal="right" vertical="distributed"/>
    </xf>
    <xf numFmtId="0" fontId="10" fillId="0" borderId="1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 wrapText="1"/>
    </xf>
    <xf numFmtId="43" fontId="9" fillId="0" borderId="15" xfId="1" applyFont="1" applyFill="1" applyBorder="1" applyAlignment="1">
      <alignment horizontal="right" vertical="distributed"/>
    </xf>
    <xf numFmtId="0" fontId="10" fillId="0" borderId="5" xfId="0" applyFont="1" applyFill="1" applyBorder="1" applyAlignment="1">
      <alignment horizontal="center" vertical="center"/>
    </xf>
    <xf numFmtId="0" fontId="10" fillId="0" borderId="5" xfId="0" quotePrefix="1" applyNumberFormat="1" applyFont="1" applyFill="1" applyBorder="1" applyAlignment="1">
      <alignment horizontal="center" vertical="center"/>
    </xf>
    <xf numFmtId="0" fontId="11" fillId="0" borderId="5" xfId="0" quotePrefix="1" applyNumberFormat="1" applyFont="1" applyFill="1" applyBorder="1" applyAlignment="1">
      <alignment horizontal="center" vertical="center"/>
    </xf>
    <xf numFmtId="0" fontId="10" fillId="0" borderId="5" xfId="0" quotePrefix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distributed"/>
    </xf>
    <xf numFmtId="0" fontId="5" fillId="0" borderId="1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43" fontId="8" fillId="0" borderId="15" xfId="1" applyFont="1" applyFill="1" applyBorder="1" applyAlignment="1">
      <alignment vertical="center"/>
    </xf>
    <xf numFmtId="0" fontId="8" fillId="0" borderId="0" xfId="0" applyFont="1" applyFill="1"/>
    <xf numFmtId="43" fontId="8" fillId="0" borderId="15" xfId="0" applyNumberFormat="1" applyFont="1" applyFill="1" applyBorder="1" applyAlignment="1">
      <alignment vertical="center"/>
    </xf>
    <xf numFmtId="43" fontId="10" fillId="0" borderId="5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center" wrapText="1"/>
    </xf>
    <xf numFmtId="164" fontId="8" fillId="0" borderId="15" xfId="1" applyNumberFormat="1" applyFont="1" applyFill="1" applyBorder="1" applyAlignment="1">
      <alignment horizontal="right" vertical="distributed"/>
    </xf>
    <xf numFmtId="0" fontId="11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/>
    </xf>
    <xf numFmtId="43" fontId="9" fillId="0" borderId="15" xfId="1" applyFont="1" applyFill="1" applyBorder="1" applyAlignment="1">
      <alignment horizontal="distributed" vertical="distributed"/>
    </xf>
    <xf numFmtId="0" fontId="7" fillId="0" borderId="15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left" vertical="center" wrapText="1"/>
    </xf>
    <xf numFmtId="43" fontId="13" fillId="0" borderId="15" xfId="1" applyFont="1" applyFill="1" applyBorder="1" applyAlignment="1">
      <alignment horizontal="right" vertical="distributed"/>
    </xf>
    <xf numFmtId="2" fontId="13" fillId="0" borderId="15" xfId="1" applyNumberFormat="1" applyFont="1" applyFill="1" applyBorder="1" applyAlignment="1">
      <alignment horizontal="right" vertical="distributed"/>
    </xf>
    <xf numFmtId="0" fontId="14" fillId="0" borderId="15" xfId="0" applyFont="1" applyFill="1" applyBorder="1" applyAlignment="1">
      <alignment vertical="center" wrapText="1"/>
    </xf>
    <xf numFmtId="0" fontId="11" fillId="0" borderId="15" xfId="0" applyFont="1" applyBorder="1" applyAlignment="1">
      <alignment horizontal="center" vertical="center"/>
    </xf>
    <xf numFmtId="0" fontId="12" fillId="0" borderId="5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2" fontId="9" fillId="0" borderId="15" xfId="1" applyNumberFormat="1" applyFont="1" applyFill="1" applyBorder="1" applyAlignment="1">
      <alignment horizontal="right" vertical="distributed"/>
    </xf>
    <xf numFmtId="0" fontId="0" fillId="0" borderId="15" xfId="0" applyFill="1" applyBorder="1"/>
    <xf numFmtId="0" fontId="0" fillId="0" borderId="15" xfId="0" applyFill="1" applyBorder="1" applyAlignment="1">
      <alignment horizontal="right" vertical="distributed"/>
    </xf>
    <xf numFmtId="43" fontId="8" fillId="0" borderId="15" xfId="1" applyFont="1" applyFill="1" applyBorder="1"/>
    <xf numFmtId="0" fontId="2" fillId="0" borderId="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%20TAHUN%202019\PERUBAHAN%20APBDES%202019\APBDes%20Perubahan%202019%20FIX%20Finish%20Y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%20TAHUN%202019\AMPRAH\BUKU%20KENDALI%20REALISASI%202019%20SD%20APRI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BDESPSW"/>
      <sheetName val="APBDES Perbhn"/>
      <sheetName val="Penjabaran APBDES"/>
      <sheetName val="LAMP SKALA DESA"/>
      <sheetName val="APBDesa"/>
      <sheetName val="pejabaran fix"/>
      <sheetName val="MATRIK"/>
      <sheetName val="MATRIK SILPA"/>
      <sheetName val="Sheet6"/>
      <sheetName val="DANA DESA"/>
      <sheetName val="Sheet4"/>
      <sheetName val="NOM RK-RAB"/>
      <sheetName val="NOM"/>
      <sheetName val="Kasi Pelayanan"/>
      <sheetName val="Kasi Kesra"/>
      <sheetName val="Kaur Tu"/>
      <sheetName val="Kasi Pem"/>
      <sheetName val="Sheet2"/>
      <sheetName val="RKKD"/>
      <sheetName val="RKAD"/>
      <sheetName val="RKAD DDS"/>
      <sheetName val="RKAD ADD"/>
      <sheetName val="RKAD BHP"/>
      <sheetName val="RKAD BHR"/>
      <sheetName val="RKAD BKK"/>
      <sheetName val="RKAD PAD"/>
      <sheetName val="RKAD SILPA"/>
      <sheetName val="RKAD DLL"/>
      <sheetName val="PAGU INDIKATIF"/>
      <sheetName val="PI"/>
      <sheetName val="RAB"/>
      <sheetName val="REFERENSI"/>
      <sheetName val="PENCERMATAN RPJMDES"/>
      <sheetName val="USULAN SUPRA DESA"/>
      <sheetName val="LAMP SUPRA"/>
      <sheetName val="PENJABARAN"/>
      <sheetName val="Sheet1"/>
      <sheetName val="Sheet3"/>
      <sheetName val="Sheet5"/>
    </sheetNames>
    <sheetDataSet>
      <sheetData sheetId="0"/>
      <sheetData sheetId="1"/>
      <sheetData sheetId="2"/>
      <sheetData sheetId="3">
        <row r="129">
          <cell r="L129">
            <v>10000000</v>
          </cell>
        </row>
        <row r="142">
          <cell r="L142">
            <v>50000000</v>
          </cell>
        </row>
        <row r="143">
          <cell r="L143">
            <v>50000000</v>
          </cell>
        </row>
        <row r="144">
          <cell r="L144">
            <v>45000000</v>
          </cell>
        </row>
        <row r="145">
          <cell r="L145">
            <v>45000000</v>
          </cell>
        </row>
        <row r="146">
          <cell r="L146">
            <v>45000000</v>
          </cell>
        </row>
        <row r="147">
          <cell r="L147">
            <v>45000000</v>
          </cell>
        </row>
        <row r="170">
          <cell r="L170">
            <v>22800000</v>
          </cell>
        </row>
        <row r="171">
          <cell r="L171">
            <v>20000000</v>
          </cell>
        </row>
        <row r="172">
          <cell r="L172">
            <v>5000000</v>
          </cell>
        </row>
        <row r="173">
          <cell r="L173">
            <v>5000000</v>
          </cell>
        </row>
        <row r="174">
          <cell r="L174">
            <v>5000000</v>
          </cell>
        </row>
        <row r="175">
          <cell r="L175">
            <v>5000000</v>
          </cell>
        </row>
        <row r="176">
          <cell r="L176">
            <v>5000000</v>
          </cell>
        </row>
        <row r="177">
          <cell r="L177">
            <v>5000000</v>
          </cell>
        </row>
        <row r="178">
          <cell r="L178">
            <v>5000000</v>
          </cell>
        </row>
        <row r="179">
          <cell r="L179">
            <v>120000000</v>
          </cell>
        </row>
      </sheetData>
      <sheetData sheetId="4"/>
      <sheetData sheetId="5"/>
      <sheetData sheetId="6">
        <row r="14">
          <cell r="D14">
            <v>65853000</v>
          </cell>
          <cell r="I14">
            <v>65853000</v>
          </cell>
        </row>
        <row r="15">
          <cell r="D15">
            <v>466380000</v>
          </cell>
        </row>
        <row r="16">
          <cell r="I16">
            <v>16500000</v>
          </cell>
        </row>
        <row r="17">
          <cell r="I17">
            <v>62602500</v>
          </cell>
        </row>
        <row r="18">
          <cell r="D18">
            <v>64680000</v>
          </cell>
          <cell r="E18">
            <v>10780000</v>
          </cell>
        </row>
        <row r="19">
          <cell r="I19">
            <v>3000000</v>
          </cell>
        </row>
        <row r="23">
          <cell r="R23">
            <v>102200000</v>
          </cell>
        </row>
        <row r="26">
          <cell r="I26">
            <v>7800000</v>
          </cell>
        </row>
        <row r="27">
          <cell r="I27">
            <v>25800000</v>
          </cell>
        </row>
        <row r="30">
          <cell r="I30">
            <v>8000000</v>
          </cell>
        </row>
        <row r="32">
          <cell r="I32">
            <v>17280000</v>
          </cell>
        </row>
        <row r="33">
          <cell r="I33">
            <v>1000000</v>
          </cell>
        </row>
        <row r="35">
          <cell r="G35">
            <v>1215000</v>
          </cell>
          <cell r="I35">
            <v>4215000</v>
          </cell>
        </row>
        <row r="37">
          <cell r="I37">
            <v>6000000</v>
          </cell>
        </row>
        <row r="39">
          <cell r="E39">
            <v>17280000</v>
          </cell>
          <cell r="I39">
            <v>17280000</v>
          </cell>
        </row>
        <row r="40">
          <cell r="I40">
            <v>1500000</v>
          </cell>
        </row>
        <row r="41">
          <cell r="I41">
            <v>587000</v>
          </cell>
        </row>
        <row r="43">
          <cell r="I43">
            <v>10000000</v>
          </cell>
        </row>
        <row r="45">
          <cell r="I45">
            <v>5109050</v>
          </cell>
        </row>
        <row r="50">
          <cell r="I50">
            <v>52200000</v>
          </cell>
        </row>
        <row r="51">
          <cell r="I51">
            <v>1500000</v>
          </cell>
        </row>
        <row r="53">
          <cell r="I53">
            <v>10500000</v>
          </cell>
        </row>
        <row r="57">
          <cell r="C57">
            <v>35100000</v>
          </cell>
        </row>
        <row r="58">
          <cell r="C58">
            <v>1000000</v>
          </cell>
        </row>
        <row r="59">
          <cell r="C59">
            <v>10000000</v>
          </cell>
        </row>
        <row r="61">
          <cell r="E61">
            <v>35700000</v>
          </cell>
        </row>
        <row r="62">
          <cell r="I62">
            <v>18500000</v>
          </cell>
        </row>
        <row r="66">
          <cell r="C66">
            <v>20000000</v>
          </cell>
        </row>
        <row r="69">
          <cell r="I69">
            <v>30955000</v>
          </cell>
        </row>
        <row r="70">
          <cell r="I70">
            <v>26757600</v>
          </cell>
        </row>
        <row r="73">
          <cell r="C73">
            <v>10546250</v>
          </cell>
          <cell r="I73">
            <v>10546250</v>
          </cell>
        </row>
        <row r="74">
          <cell r="C74">
            <v>21855500</v>
          </cell>
          <cell r="I74">
            <v>21855500</v>
          </cell>
        </row>
        <row r="75">
          <cell r="C75">
            <v>9618500</v>
          </cell>
          <cell r="I75">
            <v>9618500</v>
          </cell>
        </row>
        <row r="76">
          <cell r="C76">
            <v>36744000</v>
          </cell>
          <cell r="I76">
            <v>36744000</v>
          </cell>
        </row>
        <row r="77">
          <cell r="C77">
            <v>25528000</v>
          </cell>
          <cell r="I77">
            <v>25528000</v>
          </cell>
        </row>
        <row r="78">
          <cell r="C78">
            <v>13476250</v>
          </cell>
          <cell r="I78">
            <v>13476250</v>
          </cell>
        </row>
        <row r="79">
          <cell r="C79">
            <v>28074000</v>
          </cell>
          <cell r="I79">
            <v>28074000</v>
          </cell>
        </row>
        <row r="82">
          <cell r="I82">
            <v>160317300</v>
          </cell>
        </row>
        <row r="83">
          <cell r="I83">
            <v>44491500</v>
          </cell>
        </row>
        <row r="84">
          <cell r="I84">
            <v>10500000</v>
          </cell>
        </row>
        <row r="88">
          <cell r="C88">
            <v>40876600</v>
          </cell>
          <cell r="I88">
            <v>40876600</v>
          </cell>
        </row>
        <row r="91">
          <cell r="I91">
            <v>63000000</v>
          </cell>
        </row>
        <row r="94">
          <cell r="D94">
            <v>7200000</v>
          </cell>
          <cell r="I94">
            <v>14400000</v>
          </cell>
        </row>
        <row r="95">
          <cell r="C95">
            <v>10196500</v>
          </cell>
          <cell r="I95">
            <v>10196500</v>
          </cell>
        </row>
        <row r="97">
          <cell r="I97">
            <v>30600000</v>
          </cell>
        </row>
        <row r="98">
          <cell r="I98">
            <v>17054000</v>
          </cell>
        </row>
        <row r="101">
          <cell r="F101">
            <v>2000000</v>
          </cell>
        </row>
        <row r="105">
          <cell r="D105">
            <v>18109450</v>
          </cell>
          <cell r="R105">
            <v>71000000</v>
          </cell>
        </row>
        <row r="106">
          <cell r="I106">
            <v>9200000</v>
          </cell>
        </row>
        <row r="110">
          <cell r="I110">
            <v>3000000</v>
          </cell>
        </row>
        <row r="111">
          <cell r="I111">
            <v>7000000</v>
          </cell>
        </row>
        <row r="113">
          <cell r="I113">
            <v>10500000</v>
          </cell>
        </row>
        <row r="117">
          <cell r="I117">
            <v>215322000</v>
          </cell>
        </row>
        <row r="118">
          <cell r="I118">
            <v>5000000</v>
          </cell>
        </row>
        <row r="123">
          <cell r="I123">
            <v>16200000</v>
          </cell>
        </row>
        <row r="124">
          <cell r="I124">
            <v>1138000</v>
          </cell>
        </row>
        <row r="128">
          <cell r="I128">
            <v>20695000</v>
          </cell>
        </row>
        <row r="130">
          <cell r="I130">
            <v>6932000</v>
          </cell>
        </row>
        <row r="131">
          <cell r="I131">
            <v>10000000</v>
          </cell>
        </row>
        <row r="132">
          <cell r="I132">
            <v>3600000</v>
          </cell>
        </row>
        <row r="133">
          <cell r="I133">
            <v>200000</v>
          </cell>
        </row>
        <row r="134">
          <cell r="I134">
            <v>300000</v>
          </cell>
        </row>
        <row r="135">
          <cell r="I135">
            <v>9000000</v>
          </cell>
        </row>
        <row r="136">
          <cell r="I136">
            <v>2153000</v>
          </cell>
        </row>
        <row r="140">
          <cell r="D140">
            <v>11246000</v>
          </cell>
        </row>
        <row r="143">
          <cell r="I143">
            <v>33000000</v>
          </cell>
        </row>
        <row r="146">
          <cell r="D146">
            <v>3798000</v>
          </cell>
        </row>
        <row r="149">
          <cell r="I149">
            <v>1090000</v>
          </cell>
        </row>
        <row r="150">
          <cell r="I150">
            <v>3000000</v>
          </cell>
        </row>
        <row r="157">
          <cell r="D157">
            <v>4000000</v>
          </cell>
        </row>
        <row r="158">
          <cell r="D158">
            <v>6000000</v>
          </cell>
        </row>
        <row r="162">
          <cell r="E162">
            <v>4000000</v>
          </cell>
        </row>
        <row r="163">
          <cell r="E163">
            <v>6000000</v>
          </cell>
        </row>
        <row r="164">
          <cell r="I164">
            <v>2000000</v>
          </cell>
        </row>
        <row r="167">
          <cell r="D167">
            <v>2500000</v>
          </cell>
        </row>
        <row r="173">
          <cell r="I173">
            <v>5998000</v>
          </cell>
        </row>
        <row r="175">
          <cell r="I175">
            <v>5500000</v>
          </cell>
        </row>
      </sheetData>
      <sheetData sheetId="7">
        <row r="14">
          <cell r="J14">
            <v>23176885.32</v>
          </cell>
        </row>
        <row r="15">
          <cell r="D15">
            <v>10500000</v>
          </cell>
        </row>
        <row r="18">
          <cell r="C18">
            <v>5000000</v>
          </cell>
        </row>
        <row r="23">
          <cell r="J23">
            <v>3234000</v>
          </cell>
        </row>
        <row r="25">
          <cell r="J25">
            <v>39555056.329999998</v>
          </cell>
        </row>
        <row r="29">
          <cell r="D29">
            <v>5672000</v>
          </cell>
        </row>
        <row r="30">
          <cell r="D30">
            <v>5000000</v>
          </cell>
        </row>
        <row r="31">
          <cell r="D31">
            <v>5000000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DD"/>
      <sheetName val="DDS"/>
      <sheetName val="BHP DAN BHR"/>
      <sheetName val="PAD"/>
      <sheetName val="DLL"/>
      <sheetName val="BKK"/>
      <sheetName val="SWADAYA"/>
      <sheetName val="RENGKAP"/>
      <sheetName val="BELANJA PERBIDANG"/>
      <sheetName val="Sheet1"/>
    </sheetNames>
    <sheetDataSet>
      <sheetData sheetId="0">
        <row r="7">
          <cell r="D7">
            <v>65853000</v>
          </cell>
        </row>
        <row r="8">
          <cell r="D8">
            <v>466380000</v>
          </cell>
        </row>
        <row r="9">
          <cell r="D9">
            <v>15868765.5</v>
          </cell>
        </row>
        <row r="10">
          <cell r="D10">
            <v>59390764</v>
          </cell>
        </row>
        <row r="11">
          <cell r="D11">
            <v>64680000</v>
          </cell>
        </row>
        <row r="12">
          <cell r="D12">
            <v>1579200</v>
          </cell>
        </row>
        <row r="16">
          <cell r="D16">
            <v>64080000</v>
          </cell>
        </row>
        <row r="17">
          <cell r="D17">
            <v>30800000</v>
          </cell>
        </row>
        <row r="20">
          <cell r="D20">
            <v>8258000</v>
          </cell>
        </row>
        <row r="23">
          <cell r="D23">
            <v>740000</v>
          </cell>
        </row>
        <row r="25">
          <cell r="D25">
            <v>5588500</v>
          </cell>
        </row>
        <row r="27">
          <cell r="D27">
            <v>1260000</v>
          </cell>
        </row>
        <row r="29">
          <cell r="D29">
            <v>5009050</v>
          </cell>
        </row>
        <row r="34">
          <cell r="D34">
            <v>1000000</v>
          </cell>
        </row>
        <row r="36">
          <cell r="G36">
            <v>10250000</v>
          </cell>
        </row>
        <row r="42">
          <cell r="D42">
            <v>30600000</v>
          </cell>
        </row>
        <row r="43">
          <cell r="D43">
            <v>1900000</v>
          </cell>
        </row>
        <row r="46">
          <cell r="D46">
            <v>16209700</v>
          </cell>
        </row>
        <row r="51">
          <cell r="D51">
            <v>12500000</v>
          </cell>
        </row>
        <row r="55">
          <cell r="D55">
            <v>3950000</v>
          </cell>
        </row>
        <row r="59">
          <cell r="D59">
            <v>10000000</v>
          </cell>
        </row>
        <row r="60">
          <cell r="D60">
            <v>3600000</v>
          </cell>
        </row>
        <row r="61">
          <cell r="D61">
            <v>7870000</v>
          </cell>
        </row>
        <row r="68">
          <cell r="D68">
            <v>11246000</v>
          </cell>
        </row>
        <row r="69">
          <cell r="G69">
            <v>5672000</v>
          </cell>
        </row>
        <row r="70">
          <cell r="G70">
            <v>5000000</v>
          </cell>
        </row>
        <row r="71">
          <cell r="G71">
            <v>4700000</v>
          </cell>
        </row>
        <row r="74">
          <cell r="D74">
            <v>32866000</v>
          </cell>
        </row>
        <row r="77">
          <cell r="D77">
            <v>3647000</v>
          </cell>
        </row>
        <row r="84">
          <cell r="D84">
            <v>22800000</v>
          </cell>
        </row>
        <row r="85">
          <cell r="D85">
            <v>5000000</v>
          </cell>
        </row>
        <row r="87">
          <cell r="G87">
            <v>5000000</v>
          </cell>
        </row>
        <row r="89">
          <cell r="D89">
            <v>2398000</v>
          </cell>
        </row>
        <row r="90">
          <cell r="D90">
            <v>3686000</v>
          </cell>
        </row>
        <row r="97">
          <cell r="D97">
            <v>2436500</v>
          </cell>
        </row>
      </sheetData>
      <sheetData sheetId="1">
        <row r="7">
          <cell r="D7">
            <v>48000000</v>
          </cell>
        </row>
        <row r="9">
          <cell r="D9">
            <v>10255000</v>
          </cell>
        </row>
        <row r="11">
          <cell r="G11">
            <v>15629000</v>
          </cell>
        </row>
        <row r="19">
          <cell r="D19">
            <v>16427400</v>
          </cell>
        </row>
        <row r="25">
          <cell r="D25">
            <v>40876600</v>
          </cell>
        </row>
        <row r="26">
          <cell r="D26">
            <v>61977000</v>
          </cell>
        </row>
        <row r="28">
          <cell r="D28">
            <v>14974000</v>
          </cell>
        </row>
        <row r="31">
          <cell r="D31">
            <v>7000000</v>
          </cell>
        </row>
        <row r="32">
          <cell r="D32">
            <v>9970182</v>
          </cell>
        </row>
        <row r="35">
          <cell r="D35">
            <v>211563500</v>
          </cell>
        </row>
      </sheetData>
      <sheetData sheetId="2">
        <row r="11">
          <cell r="D11">
            <v>7826475</v>
          </cell>
        </row>
        <row r="14">
          <cell r="D14">
            <v>7587250</v>
          </cell>
        </row>
        <row r="15">
          <cell r="D15">
            <v>17956250</v>
          </cell>
        </row>
        <row r="19">
          <cell r="D19">
            <v>8635000</v>
          </cell>
        </row>
        <row r="25">
          <cell r="D25">
            <v>2162475</v>
          </cell>
        </row>
        <row r="29">
          <cell r="D29">
            <v>8000050</v>
          </cell>
        </row>
        <row r="32">
          <cell r="D32">
            <v>2675000</v>
          </cell>
        </row>
        <row r="36">
          <cell r="D36">
            <v>170000</v>
          </cell>
        </row>
        <row r="39">
          <cell r="D39">
            <v>5650000</v>
          </cell>
        </row>
        <row r="44">
          <cell r="D44">
            <v>1275000</v>
          </cell>
        </row>
        <row r="45">
          <cell r="D45">
            <v>5741000</v>
          </cell>
        </row>
        <row r="64">
          <cell r="D64">
            <v>587000</v>
          </cell>
        </row>
        <row r="69">
          <cell r="D69">
            <v>4200000</v>
          </cell>
        </row>
        <row r="71">
          <cell r="G71">
            <v>3368908.47</v>
          </cell>
        </row>
        <row r="77">
          <cell r="D77">
            <v>8695000</v>
          </cell>
        </row>
      </sheetData>
      <sheetData sheetId="3">
        <row r="8">
          <cell r="G8">
            <v>5000000</v>
          </cell>
        </row>
        <row r="9">
          <cell r="D9">
            <v>7800000</v>
          </cell>
        </row>
        <row r="17">
          <cell r="D17">
            <v>6932000</v>
          </cell>
        </row>
        <row r="18">
          <cell r="D18">
            <v>200000</v>
          </cell>
        </row>
        <row r="19">
          <cell r="D19">
            <v>300000</v>
          </cell>
        </row>
        <row r="20">
          <cell r="D20">
            <v>1978000</v>
          </cell>
        </row>
      </sheetData>
      <sheetData sheetId="4">
        <row r="8">
          <cell r="D8">
            <v>3709000</v>
          </cell>
        </row>
      </sheetData>
      <sheetData sheetId="5">
        <row r="5">
          <cell r="I5">
            <v>17669000</v>
          </cell>
        </row>
        <row r="6">
          <cell r="I6">
            <v>775000</v>
          </cell>
        </row>
        <row r="8">
          <cell r="I8">
            <v>119616000</v>
          </cell>
        </row>
        <row r="14">
          <cell r="I14">
            <v>4000000</v>
          </cell>
        </row>
        <row r="15">
          <cell r="I15">
            <v>1000000</v>
          </cell>
        </row>
        <row r="18">
          <cell r="I18">
            <v>4000000</v>
          </cell>
        </row>
        <row r="19">
          <cell r="I19">
            <v>890000</v>
          </cell>
        </row>
        <row r="22">
          <cell r="I22">
            <v>4000000</v>
          </cell>
        </row>
        <row r="23">
          <cell r="I23">
            <v>1000000</v>
          </cell>
        </row>
        <row r="26">
          <cell r="I26">
            <v>4000000</v>
          </cell>
        </row>
        <row r="27">
          <cell r="I27">
            <v>840000</v>
          </cell>
        </row>
        <row r="48">
          <cell r="E48">
            <v>171000</v>
          </cell>
        </row>
      </sheetData>
      <sheetData sheetId="6"/>
      <sheetData sheetId="7">
        <row r="4">
          <cell r="E4">
            <v>115258500</v>
          </cell>
        </row>
      </sheetData>
      <sheetData sheetId="8"/>
      <sheetData sheetId="9">
        <row r="6">
          <cell r="B6">
            <v>1668908.47</v>
          </cell>
        </row>
        <row r="14">
          <cell r="F14">
            <v>23563430.079999998</v>
          </cell>
        </row>
        <row r="15">
          <cell r="E15">
            <v>211525</v>
          </cell>
          <cell r="F15">
            <v>11206454.01</v>
          </cell>
        </row>
        <row r="16">
          <cell r="F16">
            <v>1748115.91</v>
          </cell>
        </row>
        <row r="17">
          <cell r="F17">
            <v>45000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6"/>
  <sheetViews>
    <sheetView tabSelected="1" topLeftCell="A4" workbookViewId="0">
      <selection activeCell="J5" sqref="J5:J6"/>
    </sheetView>
  </sheetViews>
  <sheetFormatPr defaultRowHeight="15"/>
  <cols>
    <col min="1" max="1" width="2.5703125" customWidth="1"/>
    <col min="2" max="3" width="3.28515625" customWidth="1"/>
    <col min="4" max="4" width="28.42578125" customWidth="1"/>
    <col min="5" max="5" width="17" customWidth="1"/>
    <col min="6" max="6" width="8.28515625" customWidth="1"/>
    <col min="7" max="7" width="6.7109375" customWidth="1"/>
    <col min="8" max="8" width="15.7109375" customWidth="1"/>
    <col min="9" max="9" width="8.140625" customWidth="1"/>
    <col min="10" max="10" width="7.28515625" customWidth="1"/>
    <col min="11" max="11" width="15.7109375" customWidth="1"/>
    <col min="12" max="12" width="7.85546875" customWidth="1"/>
    <col min="13" max="13" width="15.7109375" customWidth="1"/>
    <col min="14" max="14" width="14.85546875" customWidth="1"/>
    <col min="15" max="15" width="14" customWidth="1"/>
    <col min="16" max="16" width="11.7109375" customWidth="1"/>
  </cols>
  <sheetData>
    <row r="1" spans="1:16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3"/>
      <c r="M1" s="4"/>
      <c r="N1" s="1" t="s">
        <v>0</v>
      </c>
      <c r="O1" s="1"/>
      <c r="P1" s="1"/>
    </row>
    <row r="2" spans="1:16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3"/>
      <c r="M2" s="4"/>
      <c r="N2" s="1" t="s">
        <v>1</v>
      </c>
      <c r="O2" s="1"/>
      <c r="P2" s="1"/>
    </row>
    <row r="3" spans="1:16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3"/>
      <c r="M3" s="4"/>
      <c r="N3" s="1" t="s">
        <v>2</v>
      </c>
      <c r="O3" s="1"/>
      <c r="P3" s="1"/>
    </row>
    <row r="4" spans="1:16">
      <c r="A4" s="1"/>
      <c r="B4" s="1"/>
      <c r="C4" s="1"/>
      <c r="D4" s="1"/>
      <c r="E4" s="2"/>
      <c r="F4" s="1"/>
      <c r="G4" s="1"/>
      <c r="H4" s="1"/>
      <c r="I4" s="1"/>
      <c r="J4" s="1"/>
      <c r="K4" s="1"/>
      <c r="L4" s="3"/>
      <c r="M4" s="4"/>
      <c r="N4" s="1" t="s">
        <v>3</v>
      </c>
      <c r="O4" s="1"/>
      <c r="P4" s="1"/>
    </row>
    <row r="5" spans="1:16">
      <c r="A5" s="1"/>
      <c r="B5" s="1"/>
      <c r="C5" s="1"/>
      <c r="D5" s="1"/>
      <c r="E5" s="2"/>
      <c r="F5" s="1"/>
      <c r="G5" s="1"/>
      <c r="H5" s="1"/>
      <c r="I5" s="1"/>
      <c r="J5" s="1"/>
      <c r="K5" s="1"/>
      <c r="L5" s="3"/>
      <c r="M5" s="4"/>
      <c r="N5" s="1" t="s">
        <v>4</v>
      </c>
      <c r="O5" s="1"/>
      <c r="P5" s="1"/>
    </row>
    <row r="6" spans="1:16">
      <c r="A6" s="1"/>
      <c r="B6" s="1"/>
      <c r="C6" s="1"/>
      <c r="D6" s="1"/>
      <c r="E6" s="2"/>
      <c r="F6" s="1"/>
      <c r="G6" s="1"/>
      <c r="H6" s="1"/>
      <c r="I6" s="1"/>
      <c r="J6" s="1"/>
      <c r="K6" s="1"/>
      <c r="L6" s="3"/>
      <c r="M6" s="4"/>
      <c r="N6" s="1" t="s">
        <v>5</v>
      </c>
      <c r="O6" s="1"/>
      <c r="P6" s="1"/>
    </row>
    <row r="7" spans="1:16">
      <c r="A7" s="73" t="s">
        <v>6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1:16">
      <c r="A8" s="73" t="s">
        <v>7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</row>
    <row r="9" spans="1:16">
      <c r="A9" s="73" t="s">
        <v>8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</row>
    <row r="10" spans="1:16">
      <c r="A10" s="1" t="s">
        <v>9</v>
      </c>
      <c r="B10" s="1"/>
      <c r="C10" s="1"/>
      <c r="D10" s="1"/>
      <c r="E10" s="2" t="s">
        <v>10</v>
      </c>
      <c r="F10" s="1"/>
      <c r="G10" s="1"/>
      <c r="H10" s="1"/>
      <c r="I10" s="1"/>
      <c r="J10" s="1"/>
      <c r="K10" s="1"/>
      <c r="L10" s="1"/>
      <c r="M10" s="2"/>
      <c r="N10" s="1"/>
      <c r="O10" s="1"/>
      <c r="P10" s="1"/>
    </row>
    <row r="11" spans="1:16">
      <c r="A11" s="1" t="s">
        <v>11</v>
      </c>
      <c r="B11" s="1"/>
      <c r="C11" s="1"/>
      <c r="D11" s="1"/>
      <c r="E11" s="2" t="s">
        <v>12</v>
      </c>
      <c r="F11" s="1"/>
      <c r="G11" s="1"/>
      <c r="H11" s="1"/>
      <c r="I11" s="1"/>
      <c r="J11" s="1"/>
      <c r="K11" s="1"/>
      <c r="L11" s="1"/>
      <c r="M11" s="2"/>
      <c r="N11" s="1"/>
      <c r="O11" s="1"/>
      <c r="P11" s="1"/>
    </row>
    <row r="12" spans="1:16">
      <c r="A12" s="1" t="s">
        <v>13</v>
      </c>
      <c r="B12" s="1"/>
      <c r="C12" s="1"/>
      <c r="D12" s="1"/>
      <c r="E12" s="2" t="s">
        <v>14</v>
      </c>
      <c r="F12" s="1"/>
      <c r="G12" s="1"/>
      <c r="H12" s="1"/>
      <c r="I12" s="1"/>
      <c r="J12" s="1"/>
      <c r="K12" s="1"/>
      <c r="L12" s="1"/>
      <c r="M12" s="2"/>
      <c r="N12" s="1"/>
      <c r="O12" s="1"/>
      <c r="P12" s="1"/>
    </row>
    <row r="13" spans="1:16">
      <c r="A13" s="1" t="s">
        <v>15</v>
      </c>
      <c r="B13" s="1"/>
      <c r="C13" s="1"/>
      <c r="D13" s="1"/>
      <c r="E13" s="2" t="s">
        <v>16</v>
      </c>
      <c r="F13" s="1"/>
      <c r="G13" s="1"/>
      <c r="H13" s="1"/>
      <c r="I13" s="1"/>
      <c r="J13" s="1"/>
      <c r="K13" s="1"/>
      <c r="L13" s="1"/>
      <c r="M13" s="2"/>
      <c r="N13" s="1"/>
      <c r="O13" s="1"/>
      <c r="P13" s="1"/>
    </row>
    <row r="14" spans="1:16">
      <c r="A14" s="74" t="s">
        <v>17</v>
      </c>
      <c r="B14" s="75"/>
      <c r="C14" s="76"/>
      <c r="D14" s="83" t="s">
        <v>18</v>
      </c>
      <c r="E14" s="83" t="s">
        <v>19</v>
      </c>
      <c r="F14" s="86" t="s">
        <v>20</v>
      </c>
      <c r="G14" s="87"/>
      <c r="H14" s="87"/>
      <c r="I14" s="87"/>
      <c r="J14" s="87"/>
      <c r="K14" s="87"/>
      <c r="L14" s="88"/>
      <c r="M14" s="86" t="s">
        <v>21</v>
      </c>
      <c r="N14" s="87"/>
      <c r="O14" s="87"/>
      <c r="P14" s="88"/>
    </row>
    <row r="15" spans="1:16">
      <c r="A15" s="77"/>
      <c r="B15" s="78"/>
      <c r="C15" s="79"/>
      <c r="D15" s="84"/>
      <c r="E15" s="84"/>
      <c r="F15" s="86" t="s">
        <v>22</v>
      </c>
      <c r="G15" s="87"/>
      <c r="H15" s="88"/>
      <c r="I15" s="86" t="s">
        <v>23</v>
      </c>
      <c r="J15" s="87"/>
      <c r="K15" s="87"/>
      <c r="L15" s="88"/>
      <c r="M15" s="68" t="s">
        <v>24</v>
      </c>
      <c r="N15" s="68" t="s">
        <v>25</v>
      </c>
      <c r="O15" s="68" t="s">
        <v>26</v>
      </c>
      <c r="P15" s="68" t="s">
        <v>27</v>
      </c>
    </row>
    <row r="16" spans="1:16" ht="25.5">
      <c r="A16" s="80"/>
      <c r="B16" s="81"/>
      <c r="C16" s="82"/>
      <c r="D16" s="85"/>
      <c r="E16" s="85"/>
      <c r="F16" s="5" t="s">
        <v>28</v>
      </c>
      <c r="G16" s="5" t="s">
        <v>29</v>
      </c>
      <c r="H16" s="6" t="s">
        <v>30</v>
      </c>
      <c r="I16" s="5" t="s">
        <v>28</v>
      </c>
      <c r="J16" s="5" t="s">
        <v>29</v>
      </c>
      <c r="K16" s="6" t="s">
        <v>30</v>
      </c>
      <c r="L16" s="6" t="s">
        <v>31</v>
      </c>
      <c r="M16" s="69"/>
      <c r="N16" s="69"/>
      <c r="O16" s="69"/>
      <c r="P16" s="69"/>
    </row>
    <row r="17" spans="1:16">
      <c r="A17" s="70">
        <v>1</v>
      </c>
      <c r="B17" s="71"/>
      <c r="C17" s="72"/>
      <c r="D17" s="7">
        <v>2</v>
      </c>
      <c r="E17" s="7">
        <v>3</v>
      </c>
      <c r="F17" s="7">
        <v>4</v>
      </c>
      <c r="G17" s="7">
        <v>5</v>
      </c>
      <c r="H17" s="7">
        <v>6</v>
      </c>
      <c r="I17" s="7">
        <v>7</v>
      </c>
      <c r="J17" s="7">
        <v>8</v>
      </c>
      <c r="K17" s="7">
        <v>9</v>
      </c>
      <c r="L17" s="7">
        <v>10</v>
      </c>
      <c r="M17" s="7">
        <v>11</v>
      </c>
      <c r="N17" s="7">
        <v>12</v>
      </c>
      <c r="O17" s="7">
        <v>13</v>
      </c>
      <c r="P17" s="7">
        <v>14</v>
      </c>
    </row>
    <row r="18" spans="1:16" ht="33">
      <c r="A18" s="8">
        <v>1</v>
      </c>
      <c r="B18" s="8"/>
      <c r="C18" s="9"/>
      <c r="D18" s="10" t="s">
        <v>32</v>
      </c>
      <c r="E18" s="11"/>
      <c r="F18" s="12"/>
      <c r="G18" s="12"/>
      <c r="H18" s="13">
        <f>H19+H33+H38+H43</f>
        <v>896566550</v>
      </c>
      <c r="I18" s="13"/>
      <c r="J18" s="13"/>
      <c r="K18" s="13">
        <f t="shared" ref="K18" si="0">K19+K33+K38+K43</f>
        <v>863585779.5</v>
      </c>
      <c r="L18" s="14"/>
      <c r="M18" s="14"/>
      <c r="N18" s="15"/>
      <c r="O18" s="15"/>
      <c r="P18" s="15"/>
    </row>
    <row r="19" spans="1:16" ht="51">
      <c r="A19" s="16">
        <v>1</v>
      </c>
      <c r="B19" s="16">
        <v>1</v>
      </c>
      <c r="C19" s="17"/>
      <c r="D19" s="18" t="s">
        <v>33</v>
      </c>
      <c r="E19" s="11"/>
      <c r="F19" s="12"/>
      <c r="G19" s="12"/>
      <c r="H19" s="13">
        <f>SUM(H20:H31)</f>
        <v>689795500</v>
      </c>
      <c r="I19" s="13"/>
      <c r="J19" s="13"/>
      <c r="K19" s="13">
        <f t="shared" ref="K19" si="1">SUM(K20:K31)</f>
        <v>673751729.5</v>
      </c>
      <c r="L19" s="14"/>
      <c r="M19" s="14"/>
      <c r="N19" s="19"/>
      <c r="O19" s="19"/>
      <c r="P19" s="19"/>
    </row>
    <row r="20" spans="1:16" ht="25.5">
      <c r="A20" s="20">
        <v>1</v>
      </c>
      <c r="B20" s="20">
        <v>1</v>
      </c>
      <c r="C20" s="21" t="s">
        <v>34</v>
      </c>
      <c r="D20" s="22" t="s">
        <v>35</v>
      </c>
      <c r="E20" s="23" t="s">
        <v>36</v>
      </c>
      <c r="F20" s="12">
        <v>12</v>
      </c>
      <c r="G20" s="12" t="s">
        <v>37</v>
      </c>
      <c r="H20" s="24">
        <f>[1]MATRIK!D14</f>
        <v>65853000</v>
      </c>
      <c r="I20" s="25">
        <v>12</v>
      </c>
      <c r="J20" s="25" t="s">
        <v>37</v>
      </c>
      <c r="K20" s="24">
        <f>[2]ADD!$D$7</f>
        <v>65853000</v>
      </c>
      <c r="L20" s="26">
        <v>100</v>
      </c>
      <c r="M20" s="26"/>
      <c r="N20" s="27">
        <f>[1]MATRIK!I14</f>
        <v>65853000</v>
      </c>
      <c r="O20" s="19"/>
      <c r="P20" s="27"/>
    </row>
    <row r="21" spans="1:16" ht="16.5">
      <c r="A21" s="20"/>
      <c r="B21" s="20"/>
      <c r="C21" s="28"/>
      <c r="D21" s="22"/>
      <c r="E21" s="11"/>
      <c r="F21" s="12"/>
      <c r="G21" s="12"/>
      <c r="H21" s="25"/>
      <c r="I21" s="25"/>
      <c r="J21" s="25"/>
      <c r="K21" s="24"/>
      <c r="L21" s="14"/>
      <c r="M21" s="14"/>
      <c r="N21" s="19"/>
      <c r="O21" s="19"/>
      <c r="P21" s="27"/>
    </row>
    <row r="22" spans="1:16" ht="25.5">
      <c r="A22" s="20">
        <v>1</v>
      </c>
      <c r="B22" s="20">
        <v>1</v>
      </c>
      <c r="C22" s="21" t="s">
        <v>38</v>
      </c>
      <c r="D22" s="22" t="s">
        <v>39</v>
      </c>
      <c r="E22" s="23" t="s">
        <v>40</v>
      </c>
      <c r="F22" s="12">
        <f>14*12</f>
        <v>168</v>
      </c>
      <c r="G22" s="12" t="s">
        <v>37</v>
      </c>
      <c r="H22" s="24">
        <f>[1]MATRIK!D15</f>
        <v>466380000</v>
      </c>
      <c r="I22" s="25">
        <f>14*12</f>
        <v>168</v>
      </c>
      <c r="J22" s="25" t="s">
        <v>37</v>
      </c>
      <c r="K22" s="24">
        <f>[2]ADD!$D$8</f>
        <v>466380000</v>
      </c>
      <c r="L22" s="14">
        <v>100</v>
      </c>
      <c r="M22" s="14"/>
      <c r="N22" s="29">
        <f>[1]MATRIK!D15</f>
        <v>466380000</v>
      </c>
      <c r="O22" s="19"/>
      <c r="P22" s="27"/>
    </row>
    <row r="23" spans="1:16" ht="16.5">
      <c r="A23" s="20"/>
      <c r="B23" s="20"/>
      <c r="C23" s="28"/>
      <c r="D23" s="22"/>
      <c r="E23" s="11"/>
      <c r="F23" s="12"/>
      <c r="G23" s="12"/>
      <c r="H23" s="24"/>
      <c r="I23" s="25"/>
      <c r="J23" s="25"/>
      <c r="K23" s="24"/>
      <c r="L23" s="14"/>
      <c r="M23" s="14"/>
      <c r="N23" s="19"/>
      <c r="O23" s="19"/>
      <c r="P23" s="27"/>
    </row>
    <row r="24" spans="1:16" ht="25.5">
      <c r="A24" s="20">
        <v>1</v>
      </c>
      <c r="B24" s="20">
        <v>1</v>
      </c>
      <c r="C24" s="21" t="s">
        <v>41</v>
      </c>
      <c r="D24" s="22" t="s">
        <v>42</v>
      </c>
      <c r="E24" s="23" t="s">
        <v>43</v>
      </c>
      <c r="F24" s="12">
        <v>14</v>
      </c>
      <c r="G24" s="12" t="s">
        <v>44</v>
      </c>
      <c r="H24" s="24">
        <f>[1]MATRIK!I16</f>
        <v>16500000</v>
      </c>
      <c r="I24" s="25">
        <v>14</v>
      </c>
      <c r="J24" s="25" t="s">
        <v>44</v>
      </c>
      <c r="K24" s="24">
        <f>[2]ADD!$D$9</f>
        <v>15868765.5</v>
      </c>
      <c r="L24" s="14">
        <v>100</v>
      </c>
      <c r="M24" s="14"/>
      <c r="N24" s="29">
        <f>[2]ADD!$D$9</f>
        <v>15868765.5</v>
      </c>
      <c r="O24" s="19"/>
      <c r="P24" s="27"/>
    </row>
    <row r="25" spans="1:16" ht="16.5">
      <c r="A25" s="20"/>
      <c r="B25" s="20"/>
      <c r="C25" s="21"/>
      <c r="D25" s="22"/>
      <c r="E25" s="11"/>
      <c r="F25" s="12"/>
      <c r="G25" s="12"/>
      <c r="H25" s="24"/>
      <c r="I25" s="25"/>
      <c r="J25" s="25"/>
      <c r="K25" s="24"/>
      <c r="L25" s="14"/>
      <c r="M25" s="14"/>
      <c r="N25" s="29"/>
      <c r="O25" s="19"/>
      <c r="P25" s="27"/>
    </row>
    <row r="26" spans="1:16" ht="38.25">
      <c r="A26" s="20">
        <v>1</v>
      </c>
      <c r="B26" s="20">
        <v>1</v>
      </c>
      <c r="C26" s="21" t="s">
        <v>45</v>
      </c>
      <c r="D26" s="22" t="s">
        <v>46</v>
      </c>
      <c r="E26" s="23" t="s">
        <v>47</v>
      </c>
      <c r="F26" s="12">
        <v>1</v>
      </c>
      <c r="G26" s="12" t="s">
        <v>48</v>
      </c>
      <c r="H26" s="24">
        <f>[1]MATRIK!I17</f>
        <v>62602500</v>
      </c>
      <c r="I26" s="25">
        <v>1</v>
      </c>
      <c r="J26" s="25" t="s">
        <v>48</v>
      </c>
      <c r="K26" s="24">
        <f>[2]ADD!$D$10</f>
        <v>59390764</v>
      </c>
      <c r="L26" s="14">
        <v>100</v>
      </c>
      <c r="M26" s="14"/>
      <c r="N26" s="29">
        <f>[2]ADD!$D$10</f>
        <v>59390764</v>
      </c>
      <c r="O26" s="19"/>
      <c r="P26" s="27"/>
    </row>
    <row r="27" spans="1:16" ht="16.5">
      <c r="A27" s="20"/>
      <c r="B27" s="20"/>
      <c r="C27" s="21"/>
      <c r="D27" s="22"/>
      <c r="E27" s="11"/>
      <c r="F27" s="12"/>
      <c r="G27" s="12"/>
      <c r="H27" s="24"/>
      <c r="I27" s="25"/>
      <c r="J27" s="25"/>
      <c r="K27" s="24"/>
      <c r="L27" s="14"/>
      <c r="M27" s="14"/>
      <c r="N27" s="29"/>
      <c r="O27" s="19"/>
      <c r="P27" s="27"/>
    </row>
    <row r="28" spans="1:16" ht="16.5">
      <c r="A28" s="20">
        <v>1</v>
      </c>
      <c r="B28" s="20">
        <v>1</v>
      </c>
      <c r="C28" s="21" t="s">
        <v>49</v>
      </c>
      <c r="D28" s="22" t="s">
        <v>50</v>
      </c>
      <c r="E28" s="11" t="s">
        <v>50</v>
      </c>
      <c r="F28" s="12">
        <v>108</v>
      </c>
      <c r="G28" s="12" t="s">
        <v>37</v>
      </c>
      <c r="H28" s="24">
        <f>[1]MATRIK!D18</f>
        <v>64680000</v>
      </c>
      <c r="I28" s="25">
        <v>108</v>
      </c>
      <c r="J28" s="25" t="s">
        <v>37</v>
      </c>
      <c r="K28" s="24">
        <f>[2]ADD!$D$11</f>
        <v>64680000</v>
      </c>
      <c r="L28" s="30">
        <f>N28/H28*100</f>
        <v>100</v>
      </c>
      <c r="M28" s="14"/>
      <c r="N28" s="29">
        <f>[1]MATRIK!D18</f>
        <v>64680000</v>
      </c>
      <c r="O28" s="29"/>
      <c r="P28" s="27"/>
    </row>
    <row r="29" spans="1:16" ht="25.5">
      <c r="A29" s="20"/>
      <c r="B29" s="20"/>
      <c r="C29" s="21"/>
      <c r="D29" s="22"/>
      <c r="E29" s="23" t="s">
        <v>51</v>
      </c>
      <c r="F29" s="12">
        <v>9</v>
      </c>
      <c r="G29" s="12" t="s">
        <v>52</v>
      </c>
      <c r="H29" s="24">
        <f>[1]MATRIK!E18</f>
        <v>10780000</v>
      </c>
      <c r="I29" s="25">
        <v>9</v>
      </c>
      <c r="J29" s="25" t="s">
        <v>52</v>
      </c>
      <c r="K29" s="31">
        <v>0</v>
      </c>
      <c r="L29" s="30">
        <v>0</v>
      </c>
      <c r="M29" s="14"/>
      <c r="N29" s="31">
        <v>0</v>
      </c>
      <c r="O29" s="29"/>
      <c r="P29" s="27"/>
    </row>
    <row r="30" spans="1:16" ht="16.5">
      <c r="A30" s="20"/>
      <c r="B30" s="20"/>
      <c r="C30" s="21"/>
      <c r="D30" s="22"/>
      <c r="E30" s="11"/>
      <c r="F30" s="12"/>
      <c r="G30" s="12"/>
      <c r="H30" s="24"/>
      <c r="I30" s="25"/>
      <c r="J30" s="25"/>
      <c r="K30" s="24"/>
      <c r="L30" s="14"/>
      <c r="M30" s="14"/>
      <c r="N30" s="29"/>
      <c r="O30" s="19"/>
      <c r="P30" s="27"/>
    </row>
    <row r="31" spans="1:16" ht="16.5">
      <c r="A31" s="20">
        <v>1</v>
      </c>
      <c r="B31" s="20">
        <v>1</v>
      </c>
      <c r="C31" s="21" t="s">
        <v>53</v>
      </c>
      <c r="D31" s="22" t="s">
        <v>54</v>
      </c>
      <c r="E31" s="11" t="s">
        <v>55</v>
      </c>
      <c r="F31" s="12">
        <v>1</v>
      </c>
      <c r="G31" s="12" t="s">
        <v>48</v>
      </c>
      <c r="H31" s="24">
        <f>[1]MATRIK!I19</f>
        <v>3000000</v>
      </c>
      <c r="I31" s="25">
        <v>1</v>
      </c>
      <c r="J31" s="25" t="s">
        <v>48</v>
      </c>
      <c r="K31" s="24">
        <f>[2]ADD!$D$12</f>
        <v>1579200</v>
      </c>
      <c r="L31" s="30">
        <f>K31/H31*100</f>
        <v>52.64</v>
      </c>
      <c r="M31" s="14"/>
      <c r="N31" s="29">
        <f>[2]ADD!$D$12</f>
        <v>1579200</v>
      </c>
      <c r="O31" s="19"/>
      <c r="P31" s="27"/>
    </row>
    <row r="32" spans="1:16" ht="16.5">
      <c r="A32" s="20"/>
      <c r="B32" s="20"/>
      <c r="C32" s="28"/>
      <c r="D32" s="22"/>
      <c r="E32" s="11"/>
      <c r="F32" s="12"/>
      <c r="G32" s="12"/>
      <c r="H32" s="24"/>
      <c r="I32" s="25"/>
      <c r="J32" s="25"/>
      <c r="K32" s="24"/>
      <c r="L32" s="14"/>
      <c r="M32" s="14"/>
      <c r="N32" s="29"/>
      <c r="O32" s="19"/>
      <c r="P32" s="27"/>
    </row>
    <row r="33" spans="1:16" ht="38.25">
      <c r="A33" s="32">
        <v>1</v>
      </c>
      <c r="B33" s="32">
        <v>2</v>
      </c>
      <c r="C33" s="28"/>
      <c r="D33" s="33" t="s">
        <v>56</v>
      </c>
      <c r="E33" s="11"/>
      <c r="F33" s="12"/>
      <c r="G33" s="12"/>
      <c r="H33" s="34">
        <f>SUM(H34:H36)</f>
        <v>135800000</v>
      </c>
      <c r="I33" s="34"/>
      <c r="J33" s="34"/>
      <c r="K33" s="34">
        <f t="shared" ref="K33" si="2">SUM(K34:K36)</f>
        <v>123976000</v>
      </c>
      <c r="L33" s="14"/>
      <c r="M33" s="14"/>
      <c r="N33" s="29"/>
      <c r="O33" s="19"/>
      <c r="P33" s="27"/>
    </row>
    <row r="34" spans="1:16" ht="25.5">
      <c r="A34" s="20">
        <v>1</v>
      </c>
      <c r="B34" s="20">
        <v>2</v>
      </c>
      <c r="C34" s="21" t="s">
        <v>34</v>
      </c>
      <c r="D34" s="22" t="s">
        <v>57</v>
      </c>
      <c r="E34" s="23" t="s">
        <v>58</v>
      </c>
      <c r="F34" s="12">
        <v>34</v>
      </c>
      <c r="G34" s="12" t="s">
        <v>59</v>
      </c>
      <c r="H34" s="24">
        <f>[1]MATRIK!R23</f>
        <v>102200000</v>
      </c>
      <c r="I34" s="12">
        <v>34</v>
      </c>
      <c r="J34" s="12" t="s">
        <v>59</v>
      </c>
      <c r="K34" s="24">
        <f>[2]ADD!$D$16+[2]ADD!$D$17+[2]PAD!$G$8</f>
        <v>99880000</v>
      </c>
      <c r="L34" s="14">
        <v>100</v>
      </c>
      <c r="M34" s="14"/>
      <c r="N34" s="29">
        <f>[2]ADD!$D$16+[2]ADD!$D$17</f>
        <v>94880000</v>
      </c>
      <c r="O34" s="27">
        <f>[2]PAD!$G$8</f>
        <v>5000000</v>
      </c>
      <c r="P34" s="27"/>
    </row>
    <row r="35" spans="1:16" ht="16.5">
      <c r="A35" s="20"/>
      <c r="B35" s="20"/>
      <c r="C35" s="28"/>
      <c r="D35" s="22"/>
      <c r="E35" s="11"/>
      <c r="F35" s="12"/>
      <c r="G35" s="12"/>
      <c r="H35" s="24"/>
      <c r="I35" s="25"/>
      <c r="J35" s="25"/>
      <c r="K35" s="24"/>
      <c r="L35" s="14"/>
      <c r="M35" s="14"/>
      <c r="N35" s="29"/>
      <c r="O35" s="19"/>
      <c r="P35" s="27"/>
    </row>
    <row r="36" spans="1:16" ht="38.25">
      <c r="A36" s="20">
        <v>1</v>
      </c>
      <c r="B36" s="20">
        <v>2</v>
      </c>
      <c r="C36" s="21" t="s">
        <v>38</v>
      </c>
      <c r="D36" s="22" t="s">
        <v>60</v>
      </c>
      <c r="E36" s="23" t="s">
        <v>61</v>
      </c>
      <c r="F36" s="12">
        <v>1</v>
      </c>
      <c r="G36" s="12" t="s">
        <v>48</v>
      </c>
      <c r="H36" s="24">
        <f>[1]MATRIK!I26+[1]MATRIK!I27</f>
        <v>33600000</v>
      </c>
      <c r="I36" s="12">
        <v>1</v>
      </c>
      <c r="J36" s="12" t="s">
        <v>48</v>
      </c>
      <c r="K36" s="24">
        <f>[2]ADD!$D$20+'[2]BHP DAN BHR'!$D$11+[2]PAD!$D$9+[2]Sheet1!$E$15</f>
        <v>24096000</v>
      </c>
      <c r="L36" s="30">
        <f>K36/H36*100</f>
        <v>71.714285714285722</v>
      </c>
      <c r="M36" s="14"/>
      <c r="N36" s="29">
        <f>[2]ADD!$D$20</f>
        <v>8258000</v>
      </c>
      <c r="O36" s="29">
        <f>'[2]BHP DAN BHR'!$D$11+[2]PAD!$D$9+[2]Sheet1!$E$15</f>
        <v>15838000</v>
      </c>
      <c r="P36" s="27"/>
    </row>
    <row r="37" spans="1:16" ht="16.5">
      <c r="A37" s="20"/>
      <c r="B37" s="20"/>
      <c r="C37" s="28"/>
      <c r="D37" s="22"/>
      <c r="E37" s="11"/>
      <c r="F37" s="12"/>
      <c r="G37" s="12"/>
      <c r="H37" s="24"/>
      <c r="I37" s="25"/>
      <c r="J37" s="25"/>
      <c r="K37" s="24"/>
      <c r="L37" s="14"/>
      <c r="M37" s="14"/>
      <c r="N37" s="29"/>
      <c r="O37" s="19"/>
      <c r="P37" s="27"/>
    </row>
    <row r="38" spans="1:16" ht="51">
      <c r="A38" s="32">
        <v>1</v>
      </c>
      <c r="B38" s="32">
        <v>3</v>
      </c>
      <c r="C38" s="35"/>
      <c r="D38" s="33" t="s">
        <v>62</v>
      </c>
      <c r="E38" s="11"/>
      <c r="F38" s="12"/>
      <c r="G38" s="12"/>
      <c r="H38" s="34">
        <f>H39+H41</f>
        <v>26280000</v>
      </c>
      <c r="I38" s="34"/>
      <c r="J38" s="34"/>
      <c r="K38" s="34">
        <f t="shared" ref="K38" si="3">K39+K41</f>
        <v>25543500</v>
      </c>
      <c r="L38" s="14"/>
      <c r="M38" s="14"/>
      <c r="N38" s="29"/>
      <c r="O38" s="19"/>
      <c r="P38" s="27"/>
    </row>
    <row r="39" spans="1:16" ht="25.5">
      <c r="A39" s="20">
        <v>1</v>
      </c>
      <c r="B39" s="20">
        <v>3</v>
      </c>
      <c r="C39" s="21" t="s">
        <v>34</v>
      </c>
      <c r="D39" s="22" t="s">
        <v>63</v>
      </c>
      <c r="E39" s="23" t="s">
        <v>64</v>
      </c>
      <c r="F39" s="12">
        <v>1</v>
      </c>
      <c r="G39" s="12" t="s">
        <v>48</v>
      </c>
      <c r="H39" s="24">
        <f>[1]MATRIK!I30</f>
        <v>8000000</v>
      </c>
      <c r="I39" s="12">
        <v>1</v>
      </c>
      <c r="J39" s="12" t="s">
        <v>48</v>
      </c>
      <c r="K39" s="24">
        <f>'[2]BHP DAN BHR'!$D$14</f>
        <v>7587250</v>
      </c>
      <c r="L39" s="30">
        <f>K39/H39*100</f>
        <v>94.840625000000003</v>
      </c>
      <c r="M39" s="14"/>
      <c r="N39" s="29"/>
      <c r="O39" s="29">
        <f>'[2]BHP DAN BHR'!$D$14</f>
        <v>7587250</v>
      </c>
      <c r="P39" s="27"/>
    </row>
    <row r="40" spans="1:16" ht="16.5">
      <c r="A40" s="20"/>
      <c r="B40" s="20"/>
      <c r="C40" s="21"/>
      <c r="D40" s="22"/>
      <c r="E40" s="11"/>
      <c r="F40" s="12"/>
      <c r="G40" s="12"/>
      <c r="H40" s="24"/>
      <c r="I40" s="12"/>
      <c r="J40" s="12"/>
      <c r="K40" s="24"/>
      <c r="L40" s="14"/>
      <c r="M40" s="14"/>
      <c r="N40" s="29"/>
      <c r="O40" s="19"/>
      <c r="P40" s="27"/>
    </row>
    <row r="41" spans="1:16" ht="25.5">
      <c r="A41" s="20">
        <v>1</v>
      </c>
      <c r="B41" s="20">
        <v>3</v>
      </c>
      <c r="C41" s="21" t="s">
        <v>41</v>
      </c>
      <c r="D41" s="22" t="s">
        <v>65</v>
      </c>
      <c r="E41" s="23" t="s">
        <v>66</v>
      </c>
      <c r="F41" s="12">
        <v>12</v>
      </c>
      <c r="G41" s="12" t="s">
        <v>37</v>
      </c>
      <c r="H41" s="24">
        <f>[1]MATRIK!I32+[1]MATRIK!I33</f>
        <v>18280000</v>
      </c>
      <c r="I41" s="12">
        <v>12</v>
      </c>
      <c r="J41" s="12" t="s">
        <v>37</v>
      </c>
      <c r="K41" s="24">
        <f>'[2]BHP DAN BHR'!$D$15</f>
        <v>17956250</v>
      </c>
      <c r="L41" s="30">
        <v>100</v>
      </c>
      <c r="M41" s="14"/>
      <c r="N41" s="29"/>
      <c r="O41" s="27">
        <f>'[2]BHP DAN BHR'!$D$15</f>
        <v>17956250</v>
      </c>
      <c r="P41" s="27"/>
    </row>
    <row r="42" spans="1:16" ht="16.5">
      <c r="A42" s="20"/>
      <c r="B42" s="20"/>
      <c r="C42" s="21"/>
      <c r="D42" s="22"/>
      <c r="E42" s="11"/>
      <c r="F42" s="12"/>
      <c r="G42" s="12"/>
      <c r="H42" s="24"/>
      <c r="I42" s="25"/>
      <c r="J42" s="25"/>
      <c r="K42" s="24"/>
      <c r="L42" s="30"/>
      <c r="M42" s="14"/>
      <c r="N42" s="29"/>
      <c r="O42" s="19"/>
      <c r="P42" s="27"/>
    </row>
    <row r="43" spans="1:16" ht="51">
      <c r="A43" s="32">
        <v>1</v>
      </c>
      <c r="B43" s="32">
        <v>4</v>
      </c>
      <c r="C43" s="35"/>
      <c r="D43" s="33" t="s">
        <v>67</v>
      </c>
      <c r="E43" s="11"/>
      <c r="F43" s="12"/>
      <c r="G43" s="12"/>
      <c r="H43" s="34">
        <f>SUM(H44:H54)</f>
        <v>44691050</v>
      </c>
      <c r="I43" s="34"/>
      <c r="J43" s="34"/>
      <c r="K43" s="34">
        <f t="shared" ref="K43" si="4">SUM(K44:K54)</f>
        <v>40314550</v>
      </c>
      <c r="L43" s="30"/>
      <c r="M43" s="14"/>
      <c r="N43" s="29"/>
      <c r="O43" s="19"/>
      <c r="P43" s="27"/>
    </row>
    <row r="44" spans="1:16" ht="25.5">
      <c r="A44" s="32">
        <v>1</v>
      </c>
      <c r="B44" s="32">
        <v>4</v>
      </c>
      <c r="C44" s="36" t="s">
        <v>38</v>
      </c>
      <c r="D44" s="33" t="s">
        <v>68</v>
      </c>
      <c r="E44" s="23" t="s">
        <v>69</v>
      </c>
      <c r="F44" s="12">
        <v>1</v>
      </c>
      <c r="G44" s="12" t="s">
        <v>48</v>
      </c>
      <c r="H44" s="24">
        <f>[1]MATRIK!I35</f>
        <v>4215000</v>
      </c>
      <c r="I44" s="12">
        <v>1</v>
      </c>
      <c r="J44" s="12" t="s">
        <v>48</v>
      </c>
      <c r="K44" s="24">
        <f>N44+O44</f>
        <v>1955000</v>
      </c>
      <c r="L44" s="30">
        <f t="shared" ref="L44:L100" si="5">K44/H44*100</f>
        <v>46.381969157769873</v>
      </c>
      <c r="M44" s="14"/>
      <c r="N44" s="29">
        <f>[2]ADD!$D$23</f>
        <v>740000</v>
      </c>
      <c r="O44" s="29">
        <f>[1]MATRIK!G35</f>
        <v>1215000</v>
      </c>
      <c r="P44" s="27"/>
    </row>
    <row r="45" spans="1:16" ht="16.5">
      <c r="A45" s="20"/>
      <c r="B45" s="20"/>
      <c r="C45" s="37"/>
      <c r="D45" s="22"/>
      <c r="E45" s="11"/>
      <c r="F45" s="12"/>
      <c r="G45" s="12"/>
      <c r="H45" s="24"/>
      <c r="I45" s="25"/>
      <c r="J45" s="25"/>
      <c r="K45" s="24"/>
      <c r="L45" s="30"/>
      <c r="M45" s="14"/>
      <c r="N45" s="29"/>
      <c r="O45" s="19"/>
      <c r="P45" s="27"/>
    </row>
    <row r="46" spans="1:16" ht="25.5">
      <c r="A46" s="32">
        <v>1</v>
      </c>
      <c r="B46" s="32">
        <v>4</v>
      </c>
      <c r="C46" s="36" t="s">
        <v>41</v>
      </c>
      <c r="D46" s="33" t="s">
        <v>70</v>
      </c>
      <c r="E46" s="23" t="s">
        <v>71</v>
      </c>
      <c r="F46" s="12">
        <v>1</v>
      </c>
      <c r="G46" s="12" t="s">
        <v>44</v>
      </c>
      <c r="H46" s="24">
        <f>[1]MATRIK!I37</f>
        <v>6000000</v>
      </c>
      <c r="I46" s="12">
        <v>1</v>
      </c>
      <c r="J46" s="12" t="s">
        <v>44</v>
      </c>
      <c r="K46" s="24">
        <f>N46</f>
        <v>5588500</v>
      </c>
      <c r="L46" s="30">
        <v>100</v>
      </c>
      <c r="M46" s="14"/>
      <c r="N46" s="29">
        <f>[2]ADD!$D$25</f>
        <v>5588500</v>
      </c>
      <c r="O46" s="19"/>
      <c r="P46" s="27"/>
    </row>
    <row r="47" spans="1:16" ht="16.5">
      <c r="A47" s="20"/>
      <c r="B47" s="20"/>
      <c r="C47" s="37"/>
      <c r="D47" s="22"/>
      <c r="E47" s="11"/>
      <c r="F47" s="12"/>
      <c r="G47" s="12"/>
      <c r="H47" s="24"/>
      <c r="I47" s="12"/>
      <c r="J47" s="12"/>
      <c r="K47" s="24"/>
      <c r="L47" s="30"/>
      <c r="M47" s="14"/>
      <c r="N47" s="29"/>
      <c r="O47" s="19"/>
      <c r="P47" s="27"/>
    </row>
    <row r="48" spans="1:16" ht="38.25">
      <c r="A48" s="32">
        <v>1</v>
      </c>
      <c r="B48" s="32">
        <v>4</v>
      </c>
      <c r="C48" s="36" t="s">
        <v>45</v>
      </c>
      <c r="D48" s="33" t="s">
        <v>72</v>
      </c>
      <c r="E48" s="23" t="s">
        <v>73</v>
      </c>
      <c r="F48" s="12">
        <v>12</v>
      </c>
      <c r="G48" s="12" t="s">
        <v>37</v>
      </c>
      <c r="H48" s="24">
        <f>[1]MATRIK!I39+[1]MATRIK!I40</f>
        <v>18780000</v>
      </c>
      <c r="I48" s="12">
        <v>12</v>
      </c>
      <c r="J48" s="12" t="s">
        <v>37</v>
      </c>
      <c r="K48" s="24">
        <f>N48+O48</f>
        <v>18540000</v>
      </c>
      <c r="L48" s="30">
        <v>100</v>
      </c>
      <c r="M48" s="14"/>
      <c r="N48" s="29">
        <f>[2]ADD!$D$27</f>
        <v>1260000</v>
      </c>
      <c r="O48" s="29">
        <f>[1]MATRIK!E39</f>
        <v>17280000</v>
      </c>
      <c r="P48" s="27"/>
    </row>
    <row r="49" spans="1:16" ht="16.5">
      <c r="A49" s="20"/>
      <c r="B49" s="20"/>
      <c r="C49" s="37"/>
      <c r="D49" s="22"/>
      <c r="E49" s="11"/>
      <c r="F49" s="12"/>
      <c r="G49" s="12"/>
      <c r="H49" s="24"/>
      <c r="I49" s="12"/>
      <c r="J49" s="12"/>
      <c r="K49" s="24"/>
      <c r="L49" s="30"/>
      <c r="M49" s="14"/>
      <c r="N49" s="29"/>
      <c r="O49" s="19"/>
      <c r="P49" s="27"/>
    </row>
    <row r="50" spans="1:16" ht="38.25">
      <c r="A50" s="32">
        <v>1</v>
      </c>
      <c r="B50" s="32">
        <v>4</v>
      </c>
      <c r="C50" s="38" t="s">
        <v>74</v>
      </c>
      <c r="D50" s="33" t="s">
        <v>75</v>
      </c>
      <c r="E50" s="23" t="s">
        <v>76</v>
      </c>
      <c r="F50" s="12">
        <v>1</v>
      </c>
      <c r="G50" s="12" t="s">
        <v>44</v>
      </c>
      <c r="H50" s="24">
        <f>[1]MATRIK!I41</f>
        <v>587000</v>
      </c>
      <c r="I50" s="12">
        <v>1</v>
      </c>
      <c r="J50" s="12" t="s">
        <v>44</v>
      </c>
      <c r="K50" s="24">
        <f>O50</f>
        <v>587000</v>
      </c>
      <c r="L50" s="30">
        <f t="shared" si="5"/>
        <v>100</v>
      </c>
      <c r="M50" s="14"/>
      <c r="N50" s="29"/>
      <c r="O50" s="29">
        <f>'[2]BHP DAN BHR'!$D$64</f>
        <v>587000</v>
      </c>
      <c r="P50" s="27"/>
    </row>
    <row r="51" spans="1:16" ht="16.5">
      <c r="A51" s="20"/>
      <c r="B51" s="20"/>
      <c r="C51" s="21"/>
      <c r="D51" s="22"/>
      <c r="E51" s="11"/>
      <c r="F51" s="12"/>
      <c r="G51" s="12"/>
      <c r="H51" s="24"/>
      <c r="I51" s="25"/>
      <c r="J51" s="25"/>
      <c r="K51" s="24"/>
      <c r="L51" s="30"/>
      <c r="M51" s="14"/>
      <c r="N51" s="29"/>
      <c r="O51" s="19"/>
      <c r="P51" s="27"/>
    </row>
    <row r="52" spans="1:16" ht="25.5">
      <c r="A52" s="32">
        <v>1</v>
      </c>
      <c r="B52" s="32">
        <v>4</v>
      </c>
      <c r="C52" s="38" t="s">
        <v>77</v>
      </c>
      <c r="D52" s="33" t="s">
        <v>78</v>
      </c>
      <c r="E52" s="23" t="s">
        <v>79</v>
      </c>
      <c r="F52" s="12">
        <v>8</v>
      </c>
      <c r="G52" s="12" t="s">
        <v>37</v>
      </c>
      <c r="H52" s="24">
        <f>[1]MATRIK!I43</f>
        <v>10000000</v>
      </c>
      <c r="I52" s="39">
        <v>8</v>
      </c>
      <c r="J52" s="39" t="s">
        <v>37</v>
      </c>
      <c r="K52" s="24">
        <f>'[2]BHP DAN BHR'!$D$19</f>
        <v>8635000</v>
      </c>
      <c r="L52" s="30">
        <f t="shared" si="5"/>
        <v>86.350000000000009</v>
      </c>
      <c r="M52" s="14"/>
      <c r="N52" s="29"/>
      <c r="O52" s="29">
        <f>K52</f>
        <v>8635000</v>
      </c>
      <c r="P52" s="27"/>
    </row>
    <row r="53" spans="1:16" ht="16.5">
      <c r="A53" s="20"/>
      <c r="B53" s="20"/>
      <c r="C53" s="21"/>
      <c r="D53" s="22"/>
      <c r="E53" s="11"/>
      <c r="F53" s="12"/>
      <c r="G53" s="12"/>
      <c r="H53" s="24"/>
      <c r="I53" s="25"/>
      <c r="J53" s="25"/>
      <c r="K53" s="24"/>
      <c r="L53" s="30"/>
      <c r="M53" s="14"/>
      <c r="N53" s="29"/>
      <c r="O53" s="19"/>
      <c r="P53" s="27"/>
    </row>
    <row r="54" spans="1:16" ht="51">
      <c r="A54" s="32">
        <v>1</v>
      </c>
      <c r="B54" s="32">
        <v>4</v>
      </c>
      <c r="C54" s="35">
        <v>10</v>
      </c>
      <c r="D54" s="33" t="s">
        <v>80</v>
      </c>
      <c r="E54" s="23" t="s">
        <v>81</v>
      </c>
      <c r="F54" s="12">
        <v>1</v>
      </c>
      <c r="G54" s="12" t="s">
        <v>44</v>
      </c>
      <c r="H54" s="24">
        <f>[1]MATRIK!I45</f>
        <v>5109050</v>
      </c>
      <c r="I54" s="12">
        <v>1</v>
      </c>
      <c r="J54" s="12" t="s">
        <v>44</v>
      </c>
      <c r="K54" s="24">
        <f>[2]ADD!$D$29</f>
        <v>5009050</v>
      </c>
      <c r="L54" s="30">
        <v>100</v>
      </c>
      <c r="M54" s="14"/>
      <c r="N54" s="29">
        <f>[2]ADD!$D$29</f>
        <v>5009050</v>
      </c>
      <c r="O54" s="29"/>
      <c r="P54" s="27"/>
    </row>
    <row r="55" spans="1:16" ht="16.5">
      <c r="A55" s="20"/>
      <c r="B55" s="20"/>
      <c r="C55" s="28"/>
      <c r="D55" s="22"/>
      <c r="E55" s="11"/>
      <c r="F55" s="12"/>
      <c r="G55" s="12"/>
      <c r="H55" s="24"/>
      <c r="I55" s="25"/>
      <c r="J55" s="25"/>
      <c r="K55" s="24"/>
      <c r="L55" s="30"/>
      <c r="M55" s="14"/>
      <c r="N55" s="29"/>
      <c r="O55" s="29"/>
      <c r="P55" s="27"/>
    </row>
    <row r="56" spans="1:16" ht="33">
      <c r="A56" s="40">
        <v>2</v>
      </c>
      <c r="B56" s="40"/>
      <c r="C56" s="41"/>
      <c r="D56" s="42" t="s">
        <v>82</v>
      </c>
      <c r="E56" s="11"/>
      <c r="F56" s="12"/>
      <c r="G56" s="12"/>
      <c r="H56" s="34">
        <f>H57+H65+H74+H92+H105+H110+H116</f>
        <v>1159299335.3199999</v>
      </c>
      <c r="I56" s="34"/>
      <c r="J56" s="34"/>
      <c r="K56" s="34">
        <f t="shared" ref="K56" si="6">K57+K65+K74+K92+K105+K110+K116</f>
        <v>1050365002</v>
      </c>
      <c r="L56" s="30"/>
      <c r="M56" s="14"/>
      <c r="N56" s="29"/>
      <c r="O56" s="29"/>
      <c r="P56" s="27"/>
    </row>
    <row r="57" spans="1:16" ht="16.5">
      <c r="A57" s="32">
        <v>2</v>
      </c>
      <c r="B57" s="32">
        <v>1</v>
      </c>
      <c r="C57" s="35"/>
      <c r="D57" s="43" t="s">
        <v>83</v>
      </c>
      <c r="E57" s="11"/>
      <c r="F57" s="12"/>
      <c r="G57" s="12"/>
      <c r="H57" s="34">
        <f>SUM(H58:H63)</f>
        <v>97876885.319999993</v>
      </c>
      <c r="I57" s="34"/>
      <c r="J57" s="34"/>
      <c r="K57" s="34">
        <f t="shared" ref="K57" si="7">SUM(K58:K63)</f>
        <v>91034000</v>
      </c>
      <c r="L57" s="30"/>
      <c r="M57" s="14"/>
      <c r="N57" s="29"/>
      <c r="O57" s="29"/>
      <c r="P57" s="27"/>
    </row>
    <row r="58" spans="1:16" ht="51">
      <c r="A58" s="32">
        <v>2</v>
      </c>
      <c r="B58" s="32">
        <v>1</v>
      </c>
      <c r="C58" s="38" t="s">
        <v>34</v>
      </c>
      <c r="D58" s="33" t="s">
        <v>84</v>
      </c>
      <c r="E58" s="23" t="s">
        <v>85</v>
      </c>
      <c r="F58" s="12">
        <v>60</v>
      </c>
      <c r="G58" s="12" t="s">
        <v>37</v>
      </c>
      <c r="H58" s="24">
        <f>[1]MATRIK!I50+[1]MATRIK!I51</f>
        <v>53700000</v>
      </c>
      <c r="I58" s="39">
        <v>56</v>
      </c>
      <c r="J58" s="25" t="s">
        <v>37</v>
      </c>
      <c r="K58" s="24">
        <f>[2]DDS!$D$7+[2]ADD!$D$34+'[2]BHP DAN BHR'!$D$69</f>
        <v>53200000</v>
      </c>
      <c r="L58" s="30">
        <f>K58/H58*100</f>
        <v>99.068901303538169</v>
      </c>
      <c r="M58" s="44">
        <f>[2]DDS!$D$7</f>
        <v>48000000</v>
      </c>
      <c r="N58" s="29">
        <f>[2]ADD!$D$34</f>
        <v>1000000</v>
      </c>
      <c r="O58" s="29">
        <f>'[2]BHP DAN BHR'!$D$69</f>
        <v>4200000</v>
      </c>
      <c r="P58" s="27"/>
    </row>
    <row r="59" spans="1:16" ht="16.5">
      <c r="A59" s="20"/>
      <c r="B59" s="20"/>
      <c r="C59" s="28"/>
      <c r="D59" s="22"/>
      <c r="E59" s="11"/>
      <c r="F59" s="12"/>
      <c r="G59" s="12"/>
      <c r="H59" s="24"/>
      <c r="I59" s="25"/>
      <c r="J59" s="25"/>
      <c r="K59" s="24"/>
      <c r="L59" s="30"/>
      <c r="M59" s="14"/>
      <c r="N59" s="29"/>
      <c r="O59" s="29"/>
      <c r="P59" s="27"/>
    </row>
    <row r="60" spans="1:16" ht="25.5">
      <c r="A60" s="32">
        <v>2</v>
      </c>
      <c r="B60" s="32">
        <v>1</v>
      </c>
      <c r="C60" s="38" t="s">
        <v>41</v>
      </c>
      <c r="D60" s="33" t="s">
        <v>86</v>
      </c>
      <c r="E60" s="23" t="s">
        <v>87</v>
      </c>
      <c r="F60" s="12">
        <v>10</v>
      </c>
      <c r="G60" s="12" t="s">
        <v>52</v>
      </c>
      <c r="H60" s="24">
        <f>[1]MATRIK!I53</f>
        <v>10500000</v>
      </c>
      <c r="I60" s="12">
        <v>10</v>
      </c>
      <c r="J60" s="12" t="s">
        <v>52</v>
      </c>
      <c r="K60" s="24">
        <f>[2]DDS!$D$9</f>
        <v>10255000</v>
      </c>
      <c r="L60" s="30">
        <v>100</v>
      </c>
      <c r="M60" s="44">
        <f>K60</f>
        <v>10255000</v>
      </c>
      <c r="N60" s="29"/>
      <c r="O60" s="29"/>
      <c r="P60" s="27"/>
    </row>
    <row r="61" spans="1:16" ht="16.5">
      <c r="A61" s="20"/>
      <c r="B61" s="20"/>
      <c r="C61" s="21"/>
      <c r="D61" s="22"/>
      <c r="E61" s="11"/>
      <c r="F61" s="12"/>
      <c r="G61" s="12"/>
      <c r="H61" s="24"/>
      <c r="I61" s="12"/>
      <c r="J61" s="12"/>
      <c r="K61" s="24"/>
      <c r="L61" s="30"/>
      <c r="M61" s="14"/>
      <c r="N61" s="29"/>
      <c r="O61" s="29"/>
      <c r="P61" s="27"/>
    </row>
    <row r="62" spans="1:16" ht="38.25">
      <c r="A62" s="32">
        <v>2</v>
      </c>
      <c r="B62" s="32">
        <v>1</v>
      </c>
      <c r="C62" s="38">
        <v>10</v>
      </c>
      <c r="D62" s="33" t="s">
        <v>88</v>
      </c>
      <c r="E62" s="23" t="s">
        <v>89</v>
      </c>
      <c r="F62" s="12">
        <v>12</v>
      </c>
      <c r="G62" s="12" t="s">
        <v>37</v>
      </c>
      <c r="H62" s="24">
        <f>'[1]MATRIK SILPA'!D15</f>
        <v>10500000</v>
      </c>
      <c r="I62" s="12">
        <v>12</v>
      </c>
      <c r="J62" s="12" t="s">
        <v>37</v>
      </c>
      <c r="K62" s="24">
        <f>[2]ADD!$G$36</f>
        <v>10250000</v>
      </c>
      <c r="L62" s="30">
        <v>100</v>
      </c>
      <c r="M62" s="14"/>
      <c r="N62" s="29">
        <f>K62</f>
        <v>10250000</v>
      </c>
      <c r="O62" s="45"/>
      <c r="P62" s="27"/>
    </row>
    <row r="63" spans="1:16" ht="38.25">
      <c r="A63" s="32"/>
      <c r="B63" s="32"/>
      <c r="C63" s="38"/>
      <c r="D63" s="33"/>
      <c r="E63" s="23" t="s">
        <v>90</v>
      </c>
      <c r="F63" s="12">
        <v>1</v>
      </c>
      <c r="G63" s="12" t="s">
        <v>48</v>
      </c>
      <c r="H63" s="24">
        <f>'[1]MATRIK SILPA'!J14</f>
        <v>23176885.32</v>
      </c>
      <c r="I63" s="12">
        <v>1</v>
      </c>
      <c r="J63" s="12" t="s">
        <v>48</v>
      </c>
      <c r="K63" s="24">
        <f>M63+O63</f>
        <v>17329000</v>
      </c>
      <c r="L63" s="30">
        <f t="shared" si="5"/>
        <v>74.768459008796611</v>
      </c>
      <c r="M63" s="46">
        <f>[2]DDS!$G$11</f>
        <v>15629000</v>
      </c>
      <c r="N63" s="29"/>
      <c r="O63" s="29">
        <f>'[2]BHP DAN BHR'!$G$71-[2]Sheet1!$B$6</f>
        <v>1700000.0000000002</v>
      </c>
      <c r="P63" s="27"/>
    </row>
    <row r="64" spans="1:16" ht="16.5">
      <c r="A64" s="20"/>
      <c r="B64" s="20"/>
      <c r="C64" s="21"/>
      <c r="D64" s="22"/>
      <c r="E64" s="11"/>
      <c r="F64" s="12"/>
      <c r="G64" s="12"/>
      <c r="H64" s="24"/>
      <c r="I64" s="25"/>
      <c r="J64" s="25"/>
      <c r="K64" s="24"/>
      <c r="L64" s="30"/>
      <c r="M64" s="14"/>
      <c r="N64" s="29"/>
      <c r="O64" s="29"/>
      <c r="P64" s="27"/>
    </row>
    <row r="65" spans="1:16" ht="16.5">
      <c r="A65" s="32">
        <v>2</v>
      </c>
      <c r="B65" s="32">
        <v>2</v>
      </c>
      <c r="C65" s="35"/>
      <c r="D65" s="33" t="s">
        <v>91</v>
      </c>
      <c r="E65" s="11"/>
      <c r="F65" s="12"/>
      <c r="G65" s="12"/>
      <c r="H65" s="34">
        <f>SUM(H66:H72)</f>
        <v>105300000</v>
      </c>
      <c r="I65" s="34"/>
      <c r="J65" s="34"/>
      <c r="K65" s="34">
        <f t="shared" ref="K65" si="8">SUM(K66:K72)</f>
        <v>99758170</v>
      </c>
      <c r="L65" s="30"/>
      <c r="M65" s="14"/>
      <c r="N65" s="29"/>
      <c r="O65" s="29"/>
      <c r="P65" s="27"/>
    </row>
    <row r="66" spans="1:16" ht="16.5">
      <c r="A66" s="32">
        <v>2</v>
      </c>
      <c r="B66" s="32">
        <v>2</v>
      </c>
      <c r="C66" s="38" t="s">
        <v>38</v>
      </c>
      <c r="D66" s="33" t="s">
        <v>92</v>
      </c>
      <c r="E66" s="11" t="s">
        <v>93</v>
      </c>
      <c r="F66" s="12">
        <f>45*12</f>
        <v>540</v>
      </c>
      <c r="G66" s="12" t="s">
        <v>37</v>
      </c>
      <c r="H66" s="24">
        <f>[1]MATRIK!C57</f>
        <v>35100000</v>
      </c>
      <c r="I66" s="12">
        <f>45*12</f>
        <v>540</v>
      </c>
      <c r="J66" s="12" t="s">
        <v>37</v>
      </c>
      <c r="K66" s="24">
        <f>H66</f>
        <v>35100000</v>
      </c>
      <c r="L66" s="30">
        <f t="shared" si="5"/>
        <v>100</v>
      </c>
      <c r="M66" s="44">
        <f>K66</f>
        <v>35100000</v>
      </c>
      <c r="N66" s="29"/>
      <c r="O66" s="29"/>
      <c r="P66" s="27"/>
    </row>
    <row r="67" spans="1:16" ht="16.5">
      <c r="A67" s="32"/>
      <c r="B67" s="32"/>
      <c r="C67" s="38"/>
      <c r="D67" s="33"/>
      <c r="E67" s="11" t="s">
        <v>94</v>
      </c>
      <c r="F67" s="12">
        <v>9</v>
      </c>
      <c r="G67" s="12" t="s">
        <v>44</v>
      </c>
      <c r="H67" s="24">
        <f>[1]MATRIK!C58</f>
        <v>1000000</v>
      </c>
      <c r="I67" s="12">
        <v>9</v>
      </c>
      <c r="J67" s="12" t="s">
        <v>44</v>
      </c>
      <c r="K67" s="24">
        <f t="shared" ref="K67:K69" si="9">H67</f>
        <v>1000000</v>
      </c>
      <c r="L67" s="30">
        <f t="shared" si="5"/>
        <v>100</v>
      </c>
      <c r="M67" s="44">
        <f t="shared" ref="M67:M69" si="10">K67</f>
        <v>1000000</v>
      </c>
      <c r="N67" s="29"/>
      <c r="O67" s="29"/>
      <c r="P67" s="27"/>
    </row>
    <row r="68" spans="1:16" ht="16.5">
      <c r="A68" s="20"/>
      <c r="B68" s="20"/>
      <c r="C68" s="21"/>
      <c r="D68" s="22"/>
      <c r="E68" s="11" t="s">
        <v>95</v>
      </c>
      <c r="F68" s="12">
        <v>50</v>
      </c>
      <c r="G68" s="12" t="s">
        <v>96</v>
      </c>
      <c r="H68" s="24">
        <f>'[1]MATRIK SILPA'!C18</f>
        <v>5000000</v>
      </c>
      <c r="I68" s="12">
        <v>50</v>
      </c>
      <c r="J68" s="12" t="s">
        <v>96</v>
      </c>
      <c r="K68" s="24">
        <f t="shared" si="9"/>
        <v>5000000</v>
      </c>
      <c r="L68" s="30">
        <f t="shared" si="5"/>
        <v>100</v>
      </c>
      <c r="M68" s="44">
        <f t="shared" si="10"/>
        <v>5000000</v>
      </c>
      <c r="N68" s="29"/>
      <c r="O68" s="29"/>
      <c r="P68" s="27"/>
    </row>
    <row r="69" spans="1:16" ht="16.5">
      <c r="A69" s="20"/>
      <c r="B69" s="20"/>
      <c r="C69" s="21"/>
      <c r="D69" s="22"/>
      <c r="E69" s="11" t="s">
        <v>97</v>
      </c>
      <c r="F69" s="12">
        <v>2000</v>
      </c>
      <c r="G69" s="12" t="s">
        <v>44</v>
      </c>
      <c r="H69" s="24">
        <f>[1]MATRIK!C59</f>
        <v>10000000</v>
      </c>
      <c r="I69" s="12">
        <v>2000</v>
      </c>
      <c r="J69" s="12" t="s">
        <v>44</v>
      </c>
      <c r="K69" s="24">
        <f t="shared" si="9"/>
        <v>10000000</v>
      </c>
      <c r="L69" s="30">
        <f t="shared" si="5"/>
        <v>100</v>
      </c>
      <c r="M69" s="44">
        <f t="shared" si="10"/>
        <v>10000000</v>
      </c>
      <c r="N69" s="29"/>
      <c r="O69" s="29"/>
      <c r="P69" s="27"/>
    </row>
    <row r="70" spans="1:16" ht="16.5">
      <c r="A70" s="20"/>
      <c r="B70" s="20"/>
      <c r="C70" s="21"/>
      <c r="D70" s="22"/>
      <c r="E70" s="11"/>
      <c r="F70" s="12"/>
      <c r="G70" s="12"/>
      <c r="H70" s="24"/>
      <c r="I70" s="25"/>
      <c r="J70" s="25"/>
      <c r="K70" s="24"/>
      <c r="L70" s="30"/>
      <c r="M70" s="14"/>
      <c r="N70" s="29"/>
      <c r="O70" s="29"/>
      <c r="P70" s="27"/>
    </row>
    <row r="71" spans="1:16" ht="25.5">
      <c r="A71" s="32">
        <v>2</v>
      </c>
      <c r="B71" s="32">
        <v>2</v>
      </c>
      <c r="C71" s="38" t="s">
        <v>45</v>
      </c>
      <c r="D71" s="33" t="s">
        <v>98</v>
      </c>
      <c r="E71" s="11" t="s">
        <v>99</v>
      </c>
      <c r="F71" s="12">
        <v>26</v>
      </c>
      <c r="G71" s="12" t="s">
        <v>37</v>
      </c>
      <c r="H71" s="24">
        <f>[1]MATRIK!E61</f>
        <v>35700000</v>
      </c>
      <c r="I71" s="12">
        <v>26</v>
      </c>
      <c r="J71" s="12" t="s">
        <v>37</v>
      </c>
      <c r="K71" s="24">
        <v>35700000</v>
      </c>
      <c r="L71" s="30">
        <f t="shared" si="5"/>
        <v>100</v>
      </c>
      <c r="M71" s="44">
        <v>204305</v>
      </c>
      <c r="N71" s="29">
        <v>1063311.53</v>
      </c>
      <c r="O71" s="29">
        <f>30300000+977975+1668908.47+395500+1090000</f>
        <v>34432383.469999999</v>
      </c>
      <c r="P71" s="27"/>
    </row>
    <row r="72" spans="1:16" ht="16.5">
      <c r="A72" s="32"/>
      <c r="B72" s="32"/>
      <c r="C72" s="38"/>
      <c r="D72" s="33"/>
      <c r="E72" s="11" t="s">
        <v>100</v>
      </c>
      <c r="F72" s="12">
        <v>1</v>
      </c>
      <c r="G72" s="12" t="s">
        <v>48</v>
      </c>
      <c r="H72" s="24">
        <f>[1]MATRIK!I62</f>
        <v>18500000</v>
      </c>
      <c r="I72" s="12">
        <v>1</v>
      </c>
      <c r="J72" s="12" t="s">
        <v>48</v>
      </c>
      <c r="K72" s="24">
        <v>12958170</v>
      </c>
      <c r="L72" s="30">
        <f t="shared" si="5"/>
        <v>70.044162162162166</v>
      </c>
      <c r="M72" s="44">
        <v>10795695</v>
      </c>
      <c r="N72" s="29"/>
      <c r="O72" s="29">
        <f>'[2]BHP DAN BHR'!$D$25</f>
        <v>2162475</v>
      </c>
      <c r="P72" s="27"/>
    </row>
    <row r="73" spans="1:16" ht="16.5">
      <c r="A73" s="20"/>
      <c r="B73" s="20"/>
      <c r="C73" s="28"/>
      <c r="D73" s="22"/>
      <c r="E73" s="11"/>
      <c r="F73" s="12"/>
      <c r="G73" s="12"/>
      <c r="H73" s="24"/>
      <c r="I73" s="25"/>
      <c r="J73" s="25"/>
      <c r="K73" s="24"/>
      <c r="L73" s="30"/>
      <c r="M73" s="14"/>
      <c r="N73" s="29"/>
      <c r="O73" s="29"/>
      <c r="P73" s="27"/>
    </row>
    <row r="74" spans="1:16" ht="25.5">
      <c r="A74" s="32">
        <v>2</v>
      </c>
      <c r="B74" s="32">
        <v>3</v>
      </c>
      <c r="C74" s="35"/>
      <c r="D74" s="33" t="s">
        <v>101</v>
      </c>
      <c r="E74" s="11"/>
      <c r="F74" s="12"/>
      <c r="G74" s="12"/>
      <c r="H74" s="34">
        <f>SUM(H75:H90)</f>
        <v>438863900</v>
      </c>
      <c r="I74" s="34"/>
      <c r="J74" s="34"/>
      <c r="K74" s="34">
        <f t="shared" ref="K74" si="11">SUM(K75:K90)</f>
        <v>429866300</v>
      </c>
      <c r="L74" s="30"/>
      <c r="M74" s="14"/>
      <c r="N74" s="29"/>
      <c r="O74" s="29"/>
      <c r="P74" s="27"/>
    </row>
    <row r="75" spans="1:16" ht="25.5">
      <c r="A75" s="32">
        <v>2</v>
      </c>
      <c r="B75" s="32">
        <v>3</v>
      </c>
      <c r="C75" s="38" t="s">
        <v>49</v>
      </c>
      <c r="D75" s="33" t="s">
        <v>102</v>
      </c>
      <c r="E75" s="23" t="s">
        <v>103</v>
      </c>
      <c r="F75" s="12">
        <v>1</v>
      </c>
      <c r="G75" s="12" t="s">
        <v>48</v>
      </c>
      <c r="H75" s="24">
        <f>[1]MATRIK!C66</f>
        <v>20000000</v>
      </c>
      <c r="I75" s="12">
        <v>1</v>
      </c>
      <c r="J75" s="12" t="s">
        <v>48</v>
      </c>
      <c r="K75" s="24">
        <f>[2]DDS!$D$19</f>
        <v>16427400</v>
      </c>
      <c r="L75" s="30">
        <f t="shared" si="5"/>
        <v>82.137</v>
      </c>
      <c r="M75" s="46">
        <f>K75</f>
        <v>16427400</v>
      </c>
      <c r="N75" s="29"/>
      <c r="O75" s="29"/>
      <c r="P75" s="27"/>
    </row>
    <row r="76" spans="1:16" ht="16.5">
      <c r="A76" s="32"/>
      <c r="B76" s="32"/>
      <c r="C76" s="35"/>
      <c r="D76" s="22"/>
      <c r="E76" s="11"/>
      <c r="F76" s="12"/>
      <c r="G76" s="12"/>
      <c r="H76" s="24"/>
      <c r="I76" s="12"/>
      <c r="J76" s="12"/>
      <c r="K76" s="24"/>
      <c r="L76" s="30"/>
      <c r="M76" s="14"/>
      <c r="N76" s="29"/>
      <c r="O76" s="29"/>
      <c r="P76" s="27"/>
    </row>
    <row r="77" spans="1:16" ht="51">
      <c r="A77" s="32">
        <v>2</v>
      </c>
      <c r="B77" s="32">
        <v>3</v>
      </c>
      <c r="C77" s="35">
        <v>10</v>
      </c>
      <c r="D77" s="33" t="s">
        <v>104</v>
      </c>
      <c r="E77" s="23" t="s">
        <v>105</v>
      </c>
      <c r="F77" s="12">
        <v>64</v>
      </c>
      <c r="G77" s="12" t="s">
        <v>106</v>
      </c>
      <c r="H77" s="24">
        <f>[1]MATRIK!I69</f>
        <v>30955000</v>
      </c>
      <c r="I77" s="12">
        <v>64</v>
      </c>
      <c r="J77" s="12" t="s">
        <v>106</v>
      </c>
      <c r="K77" s="24">
        <f>H77</f>
        <v>30955000</v>
      </c>
      <c r="L77" s="30">
        <f t="shared" si="5"/>
        <v>100</v>
      </c>
      <c r="M77" s="46">
        <f>[1]MATRIK!I69</f>
        <v>30955000</v>
      </c>
      <c r="N77" s="29"/>
      <c r="O77" s="29"/>
      <c r="P77" s="27"/>
    </row>
    <row r="78" spans="1:16" ht="38.25">
      <c r="A78" s="32"/>
      <c r="B78" s="32"/>
      <c r="C78" s="35"/>
      <c r="D78" s="18"/>
      <c r="E78" s="23" t="s">
        <v>107</v>
      </c>
      <c r="F78" s="12">
        <v>60</v>
      </c>
      <c r="G78" s="12" t="s">
        <v>106</v>
      </c>
      <c r="H78" s="24">
        <f>[1]MATRIK!I70</f>
        <v>26757600</v>
      </c>
      <c r="I78" s="12">
        <v>60</v>
      </c>
      <c r="J78" s="12" t="s">
        <v>106</v>
      </c>
      <c r="K78" s="24">
        <f>H78</f>
        <v>26757600</v>
      </c>
      <c r="L78" s="30">
        <f t="shared" si="5"/>
        <v>100</v>
      </c>
      <c r="M78" s="46">
        <f>[1]MATRIK!I70</f>
        <v>26757600</v>
      </c>
      <c r="N78" s="29"/>
      <c r="O78" s="29"/>
      <c r="P78" s="27"/>
    </row>
    <row r="79" spans="1:16" ht="16.5">
      <c r="A79" s="32"/>
      <c r="B79" s="32"/>
      <c r="C79" s="35"/>
      <c r="D79" s="18"/>
      <c r="E79" s="11"/>
      <c r="F79" s="12"/>
      <c r="G79" s="12"/>
      <c r="H79" s="24"/>
      <c r="I79" s="12"/>
      <c r="J79" s="12"/>
      <c r="K79" s="24"/>
      <c r="L79" s="30"/>
      <c r="M79" s="14"/>
      <c r="N79" s="29"/>
      <c r="O79" s="29"/>
      <c r="P79" s="27"/>
    </row>
    <row r="80" spans="1:16" ht="63.75">
      <c r="A80" s="32">
        <v>2</v>
      </c>
      <c r="B80" s="32">
        <v>3</v>
      </c>
      <c r="C80" s="35">
        <v>11</v>
      </c>
      <c r="D80" s="33" t="s">
        <v>108</v>
      </c>
      <c r="E80" s="23" t="s">
        <v>109</v>
      </c>
      <c r="F80" s="12" t="s">
        <v>110</v>
      </c>
      <c r="G80" s="12" t="s">
        <v>106</v>
      </c>
      <c r="H80" s="24">
        <f>[1]MATRIK!I73</f>
        <v>10546250</v>
      </c>
      <c r="I80" s="12" t="s">
        <v>110</v>
      </c>
      <c r="J80" s="12" t="s">
        <v>106</v>
      </c>
      <c r="K80" s="24">
        <f>H80</f>
        <v>10546250</v>
      </c>
      <c r="L80" s="30">
        <f t="shared" si="5"/>
        <v>100</v>
      </c>
      <c r="M80" s="44">
        <f>[1]MATRIK!C73</f>
        <v>10546250</v>
      </c>
      <c r="N80" s="29"/>
      <c r="O80" s="29"/>
      <c r="P80" s="27"/>
    </row>
    <row r="81" spans="1:16" ht="63.75">
      <c r="A81" s="32"/>
      <c r="B81" s="32"/>
      <c r="C81" s="35"/>
      <c r="D81" s="33"/>
      <c r="E81" s="23" t="s">
        <v>111</v>
      </c>
      <c r="F81" s="12">
        <v>47.5</v>
      </c>
      <c r="G81" s="12" t="s">
        <v>106</v>
      </c>
      <c r="H81" s="24">
        <f>[1]MATRIK!I74</f>
        <v>21855500</v>
      </c>
      <c r="I81" s="12">
        <v>47.5</v>
      </c>
      <c r="J81" s="12" t="s">
        <v>106</v>
      </c>
      <c r="K81" s="24">
        <f t="shared" ref="K81:K86" si="12">H81</f>
        <v>21855500</v>
      </c>
      <c r="L81" s="30">
        <f t="shared" si="5"/>
        <v>100</v>
      </c>
      <c r="M81" s="44">
        <f>[1]MATRIK!C74</f>
        <v>21855500</v>
      </c>
      <c r="N81" s="29"/>
      <c r="O81" s="29"/>
      <c r="P81" s="27"/>
    </row>
    <row r="82" spans="1:16" ht="63.75">
      <c r="A82" s="32"/>
      <c r="B82" s="32"/>
      <c r="C82" s="35"/>
      <c r="D82" s="33"/>
      <c r="E82" s="23" t="s">
        <v>112</v>
      </c>
      <c r="F82" s="12" t="s">
        <v>113</v>
      </c>
      <c r="G82" s="12" t="s">
        <v>106</v>
      </c>
      <c r="H82" s="24">
        <f>[1]MATRIK!I75</f>
        <v>9618500</v>
      </c>
      <c r="I82" s="12" t="s">
        <v>113</v>
      </c>
      <c r="J82" s="12" t="s">
        <v>106</v>
      </c>
      <c r="K82" s="24">
        <f t="shared" si="12"/>
        <v>9618500</v>
      </c>
      <c r="L82" s="30">
        <f t="shared" si="5"/>
        <v>100</v>
      </c>
      <c r="M82" s="44">
        <f>[1]MATRIK!C75</f>
        <v>9618500</v>
      </c>
      <c r="N82" s="29"/>
      <c r="O82" s="29"/>
      <c r="P82" s="27"/>
    </row>
    <row r="83" spans="1:16" ht="63.75">
      <c r="A83" s="32"/>
      <c r="B83" s="32"/>
      <c r="C83" s="35"/>
      <c r="D83" s="33"/>
      <c r="E83" s="23" t="s">
        <v>114</v>
      </c>
      <c r="F83" s="12">
        <v>39</v>
      </c>
      <c r="G83" s="12" t="s">
        <v>106</v>
      </c>
      <c r="H83" s="24">
        <f>[1]MATRIK!I76</f>
        <v>36744000</v>
      </c>
      <c r="I83" s="12">
        <v>39</v>
      </c>
      <c r="J83" s="12" t="s">
        <v>106</v>
      </c>
      <c r="K83" s="24">
        <f t="shared" si="12"/>
        <v>36744000</v>
      </c>
      <c r="L83" s="30">
        <f t="shared" si="5"/>
        <v>100</v>
      </c>
      <c r="M83" s="44">
        <f>[1]MATRIK!C76</f>
        <v>36744000</v>
      </c>
      <c r="N83" s="29"/>
      <c r="O83" s="29"/>
      <c r="P83" s="27"/>
    </row>
    <row r="84" spans="1:16" ht="38.25">
      <c r="A84" s="32"/>
      <c r="B84" s="32"/>
      <c r="C84" s="35"/>
      <c r="D84" s="33"/>
      <c r="E84" s="23" t="s">
        <v>115</v>
      </c>
      <c r="F84" s="12">
        <v>44</v>
      </c>
      <c r="G84" s="12" t="s">
        <v>106</v>
      </c>
      <c r="H84" s="24">
        <f>[1]MATRIK!I77</f>
        <v>25528000</v>
      </c>
      <c r="I84" s="12">
        <v>44</v>
      </c>
      <c r="J84" s="12" t="s">
        <v>106</v>
      </c>
      <c r="K84" s="24">
        <f t="shared" si="12"/>
        <v>25528000</v>
      </c>
      <c r="L84" s="30">
        <f t="shared" si="5"/>
        <v>100</v>
      </c>
      <c r="M84" s="44">
        <f>[1]MATRIK!C77</f>
        <v>25528000</v>
      </c>
      <c r="N84" s="29"/>
      <c r="O84" s="29"/>
      <c r="P84" s="27"/>
    </row>
    <row r="85" spans="1:16" ht="63.75">
      <c r="A85" s="32"/>
      <c r="B85" s="32"/>
      <c r="C85" s="35"/>
      <c r="D85" s="33"/>
      <c r="E85" s="23" t="s">
        <v>116</v>
      </c>
      <c r="F85" s="12">
        <v>38</v>
      </c>
      <c r="G85" s="12" t="s">
        <v>106</v>
      </c>
      <c r="H85" s="24">
        <f>[1]MATRIK!I78</f>
        <v>13476250</v>
      </c>
      <c r="I85" s="12">
        <v>38</v>
      </c>
      <c r="J85" s="12" t="s">
        <v>106</v>
      </c>
      <c r="K85" s="24">
        <f t="shared" si="12"/>
        <v>13476250</v>
      </c>
      <c r="L85" s="30">
        <f t="shared" si="5"/>
        <v>100</v>
      </c>
      <c r="M85" s="44">
        <f>[1]MATRIK!C78</f>
        <v>13476250</v>
      </c>
      <c r="N85" s="29"/>
      <c r="O85" s="29"/>
      <c r="P85" s="27"/>
    </row>
    <row r="86" spans="1:16" ht="63.75">
      <c r="A86" s="32"/>
      <c r="B86" s="32"/>
      <c r="C86" s="35"/>
      <c r="D86" s="24"/>
      <c r="E86" s="23" t="s">
        <v>117</v>
      </c>
      <c r="F86" s="12">
        <v>100</v>
      </c>
      <c r="G86" s="12" t="s">
        <v>106</v>
      </c>
      <c r="H86" s="24">
        <f>[1]MATRIK!I79</f>
        <v>28074000</v>
      </c>
      <c r="I86" s="12">
        <v>100</v>
      </c>
      <c r="J86" s="12" t="s">
        <v>106</v>
      </c>
      <c r="K86" s="24">
        <f t="shared" si="12"/>
        <v>28074000</v>
      </c>
      <c r="L86" s="30">
        <f t="shared" si="5"/>
        <v>100</v>
      </c>
      <c r="M86" s="44">
        <f>[1]MATRIK!C79</f>
        <v>28074000</v>
      </c>
      <c r="N86" s="29"/>
      <c r="O86" s="29"/>
      <c r="P86" s="27"/>
    </row>
    <row r="87" spans="1:16" ht="16.5">
      <c r="A87" s="32"/>
      <c r="B87" s="32"/>
      <c r="C87" s="35"/>
      <c r="D87" s="47"/>
      <c r="E87" s="11"/>
      <c r="F87" s="12"/>
      <c r="G87" s="12"/>
      <c r="H87" s="24"/>
      <c r="I87" s="12"/>
      <c r="J87" s="12"/>
      <c r="K87" s="24"/>
      <c r="L87" s="30"/>
      <c r="M87" s="14"/>
      <c r="N87" s="29"/>
      <c r="O87" s="29"/>
      <c r="P87" s="27"/>
    </row>
    <row r="88" spans="1:16" ht="38.25">
      <c r="A88" s="32">
        <v>2</v>
      </c>
      <c r="B88" s="32">
        <v>3</v>
      </c>
      <c r="C88" s="35">
        <v>12</v>
      </c>
      <c r="D88" s="33" t="s">
        <v>118</v>
      </c>
      <c r="E88" s="23" t="s">
        <v>119</v>
      </c>
      <c r="F88" s="12">
        <v>212</v>
      </c>
      <c r="G88" s="12" t="s">
        <v>106</v>
      </c>
      <c r="H88" s="24">
        <f>[1]MATRIK!I82</f>
        <v>160317300</v>
      </c>
      <c r="I88" s="12">
        <v>212</v>
      </c>
      <c r="J88" s="12" t="s">
        <v>106</v>
      </c>
      <c r="K88" s="24">
        <v>156507300</v>
      </c>
      <c r="L88" s="30">
        <v>100</v>
      </c>
      <c r="M88" s="44">
        <f>K88</f>
        <v>156507300</v>
      </c>
      <c r="N88" s="29"/>
      <c r="O88" s="29"/>
      <c r="P88" s="27"/>
    </row>
    <row r="89" spans="1:16" ht="51">
      <c r="A89" s="32"/>
      <c r="B89" s="32"/>
      <c r="C89" s="35"/>
      <c r="D89" s="33"/>
      <c r="E89" s="23" t="s">
        <v>120</v>
      </c>
      <c r="F89" s="12">
        <v>99</v>
      </c>
      <c r="G89" s="12" t="s">
        <v>106</v>
      </c>
      <c r="H89" s="24">
        <f>[1]MATRIK!I83</f>
        <v>44491500</v>
      </c>
      <c r="I89" s="12">
        <v>99</v>
      </c>
      <c r="J89" s="12" t="s">
        <v>106</v>
      </c>
      <c r="K89" s="24">
        <v>44491500</v>
      </c>
      <c r="L89" s="30">
        <f t="shared" si="5"/>
        <v>100</v>
      </c>
      <c r="M89" s="44">
        <f t="shared" ref="M89:M90" si="13">K89</f>
        <v>44491500</v>
      </c>
      <c r="N89" s="29"/>
      <c r="O89" s="29"/>
      <c r="P89" s="27"/>
    </row>
    <row r="90" spans="1:16" ht="38.25">
      <c r="A90" s="32"/>
      <c r="B90" s="32"/>
      <c r="C90" s="35"/>
      <c r="D90" s="33"/>
      <c r="E90" s="23" t="s">
        <v>121</v>
      </c>
      <c r="F90" s="12" t="s">
        <v>122</v>
      </c>
      <c r="G90" s="12" t="s">
        <v>106</v>
      </c>
      <c r="H90" s="24">
        <f>[1]MATRIK!I84</f>
        <v>10500000</v>
      </c>
      <c r="I90" s="12" t="s">
        <v>122</v>
      </c>
      <c r="J90" s="12" t="s">
        <v>106</v>
      </c>
      <c r="K90" s="24">
        <v>8885000</v>
      </c>
      <c r="L90" s="30">
        <v>100</v>
      </c>
      <c r="M90" s="44">
        <f t="shared" si="13"/>
        <v>8885000</v>
      </c>
      <c r="N90" s="29"/>
      <c r="O90" s="29"/>
      <c r="P90" s="27"/>
    </row>
    <row r="91" spans="1:16" ht="16.5">
      <c r="A91" s="32"/>
      <c r="B91" s="32"/>
      <c r="C91" s="35"/>
      <c r="D91" s="33"/>
      <c r="E91" s="11"/>
      <c r="F91" s="12"/>
      <c r="G91" s="12"/>
      <c r="H91" s="24"/>
      <c r="I91" s="12"/>
      <c r="J91" s="12"/>
      <c r="K91" s="24"/>
      <c r="L91" s="30"/>
      <c r="M91" s="14"/>
      <c r="N91" s="29"/>
      <c r="O91" s="29"/>
      <c r="P91" s="27"/>
    </row>
    <row r="92" spans="1:16" ht="25.5">
      <c r="A92" s="32">
        <v>2</v>
      </c>
      <c r="B92" s="32">
        <v>4</v>
      </c>
      <c r="C92" s="35"/>
      <c r="D92" s="33" t="s">
        <v>123</v>
      </c>
      <c r="E92" s="11"/>
      <c r="F92" s="12"/>
      <c r="G92" s="12"/>
      <c r="H92" s="34">
        <f>SUM(H93:H103)</f>
        <v>178127100</v>
      </c>
      <c r="I92" s="12"/>
      <c r="J92" s="12"/>
      <c r="K92" s="34">
        <f t="shared" ref="K92" si="14">SUM(K93:K103)</f>
        <v>170579100</v>
      </c>
      <c r="L92" s="30"/>
      <c r="M92" s="14"/>
      <c r="N92" s="29"/>
      <c r="O92" s="29"/>
      <c r="P92" s="27"/>
    </row>
    <row r="93" spans="1:16" ht="51">
      <c r="A93" s="32">
        <v>2</v>
      </c>
      <c r="B93" s="32">
        <v>4</v>
      </c>
      <c r="C93" s="38" t="s">
        <v>34</v>
      </c>
      <c r="D93" s="33" t="s">
        <v>124</v>
      </c>
      <c r="E93" s="23" t="s">
        <v>125</v>
      </c>
      <c r="F93" s="12">
        <v>20</v>
      </c>
      <c r="G93" s="12" t="s">
        <v>44</v>
      </c>
      <c r="H93" s="24">
        <f>[1]MATRIK!I88</f>
        <v>40876600</v>
      </c>
      <c r="I93" s="12">
        <v>20</v>
      </c>
      <c r="J93" s="12" t="s">
        <v>44</v>
      </c>
      <c r="K93" s="24">
        <f>[2]DDS!$D$25</f>
        <v>40876600</v>
      </c>
      <c r="L93" s="30">
        <f t="shared" si="5"/>
        <v>100</v>
      </c>
      <c r="M93" s="44">
        <f>[1]MATRIK!C88</f>
        <v>40876600</v>
      </c>
      <c r="N93" s="29"/>
      <c r="O93" s="29"/>
      <c r="P93" s="27"/>
    </row>
    <row r="94" spans="1:16" ht="16.5">
      <c r="A94" s="20"/>
      <c r="B94" s="20"/>
      <c r="C94" s="21"/>
      <c r="D94" s="22"/>
      <c r="E94" s="11"/>
      <c r="F94" s="12"/>
      <c r="G94" s="12"/>
      <c r="H94" s="24"/>
      <c r="I94" s="12"/>
      <c r="J94" s="12"/>
      <c r="K94" s="24"/>
      <c r="L94" s="30"/>
      <c r="M94" s="14"/>
      <c r="N94" s="29"/>
      <c r="O94" s="29"/>
      <c r="P94" s="27"/>
    </row>
    <row r="95" spans="1:16" ht="25.5">
      <c r="A95" s="32">
        <v>2</v>
      </c>
      <c r="B95" s="32">
        <v>4</v>
      </c>
      <c r="C95" s="35">
        <v>11</v>
      </c>
      <c r="D95" s="33" t="s">
        <v>126</v>
      </c>
      <c r="E95" s="23" t="s">
        <v>127</v>
      </c>
      <c r="F95" s="12">
        <v>1</v>
      </c>
      <c r="G95" s="12" t="s">
        <v>59</v>
      </c>
      <c r="H95" s="24">
        <f>[1]MATRIK!I91</f>
        <v>63000000</v>
      </c>
      <c r="I95" s="12">
        <v>1</v>
      </c>
      <c r="J95" s="12" t="s">
        <v>59</v>
      </c>
      <c r="K95" s="24">
        <f>[2]DDS!$D$26</f>
        <v>61977000</v>
      </c>
      <c r="L95" s="30">
        <v>100</v>
      </c>
      <c r="M95" s="44">
        <f>K95</f>
        <v>61977000</v>
      </c>
      <c r="N95" s="29"/>
      <c r="O95" s="29"/>
      <c r="P95" s="27"/>
    </row>
    <row r="96" spans="1:16" ht="16.5">
      <c r="A96" s="20"/>
      <c r="B96" s="20"/>
      <c r="C96" s="28"/>
      <c r="D96" s="22"/>
      <c r="E96" s="11"/>
      <c r="F96" s="12"/>
      <c r="G96" s="12"/>
      <c r="H96" s="24"/>
      <c r="I96" s="12"/>
      <c r="J96" s="12"/>
      <c r="K96" s="24"/>
      <c r="L96" s="30"/>
      <c r="M96" s="14"/>
      <c r="N96" s="29"/>
      <c r="O96" s="29"/>
      <c r="P96" s="27"/>
    </row>
    <row r="97" spans="1:16" ht="63.75">
      <c r="A97" s="32">
        <v>2</v>
      </c>
      <c r="B97" s="32">
        <v>4</v>
      </c>
      <c r="C97" s="35">
        <v>13</v>
      </c>
      <c r="D97" s="33" t="s">
        <v>128</v>
      </c>
      <c r="E97" s="23" t="s">
        <v>129</v>
      </c>
      <c r="F97" s="12">
        <v>6</v>
      </c>
      <c r="G97" s="12" t="s">
        <v>37</v>
      </c>
      <c r="H97" s="24">
        <f>[1]MATRIK!I94</f>
        <v>14400000</v>
      </c>
      <c r="I97" s="12">
        <v>6</v>
      </c>
      <c r="J97" s="12" t="s">
        <v>37</v>
      </c>
      <c r="K97" s="24">
        <f>M97+N97</f>
        <v>8755000</v>
      </c>
      <c r="L97" s="30">
        <f t="shared" si="5"/>
        <v>60.798611111111114</v>
      </c>
      <c r="M97" s="44">
        <v>1555000</v>
      </c>
      <c r="N97" s="29">
        <f>[1]MATRIK!D94</f>
        <v>7200000</v>
      </c>
      <c r="O97" s="29"/>
      <c r="P97" s="27"/>
    </row>
    <row r="98" spans="1:16" ht="76.5">
      <c r="A98" s="32"/>
      <c r="B98" s="32"/>
      <c r="C98" s="35"/>
      <c r="D98" s="18"/>
      <c r="E98" s="23" t="s">
        <v>130</v>
      </c>
      <c r="F98" s="12">
        <v>30</v>
      </c>
      <c r="G98" s="12" t="s">
        <v>106</v>
      </c>
      <c r="H98" s="24">
        <f>[1]MATRIK!I95</f>
        <v>10196500</v>
      </c>
      <c r="I98" s="12">
        <v>30</v>
      </c>
      <c r="J98" s="12" t="s">
        <v>106</v>
      </c>
      <c r="K98" s="24">
        <f>H98</f>
        <v>10196500</v>
      </c>
      <c r="L98" s="30">
        <f t="shared" si="5"/>
        <v>100</v>
      </c>
      <c r="M98" s="44">
        <f>[1]MATRIK!C95</f>
        <v>10196500</v>
      </c>
      <c r="N98" s="29"/>
      <c r="O98" s="29"/>
      <c r="P98" s="27"/>
    </row>
    <row r="99" spans="1:16" ht="16.5">
      <c r="A99" s="20"/>
      <c r="B99" s="20"/>
      <c r="C99" s="28"/>
      <c r="D99" s="48"/>
      <c r="E99" s="11"/>
      <c r="F99" s="12"/>
      <c r="G99" s="12"/>
      <c r="H99" s="24"/>
      <c r="I99" s="12"/>
      <c r="J99" s="12"/>
      <c r="K99" s="24"/>
      <c r="L99" s="30"/>
      <c r="M99" s="14"/>
      <c r="N99" s="29"/>
      <c r="O99" s="29"/>
      <c r="P99" s="27"/>
    </row>
    <row r="100" spans="1:16" ht="38.25">
      <c r="A100" s="32">
        <v>2</v>
      </c>
      <c r="B100" s="32">
        <v>4</v>
      </c>
      <c r="C100" s="38">
        <v>15</v>
      </c>
      <c r="D100" s="33" t="s">
        <v>131</v>
      </c>
      <c r="E100" s="23" t="s">
        <v>132</v>
      </c>
      <c r="F100" s="12">
        <v>24</v>
      </c>
      <c r="G100" s="12" t="s">
        <v>37</v>
      </c>
      <c r="H100" s="24">
        <f>[1]MATRIK!I97</f>
        <v>30600000</v>
      </c>
      <c r="I100" s="12">
        <v>24</v>
      </c>
      <c r="J100" s="12" t="s">
        <v>37</v>
      </c>
      <c r="K100" s="24">
        <f>[2]ADD!$D$42</f>
        <v>30600000</v>
      </c>
      <c r="L100" s="30">
        <f t="shared" si="5"/>
        <v>100</v>
      </c>
      <c r="M100" s="14"/>
      <c r="N100" s="29">
        <f>[1]MATRIK!I97</f>
        <v>30600000</v>
      </c>
      <c r="O100" s="29"/>
      <c r="P100" s="27"/>
    </row>
    <row r="101" spans="1:16" ht="38.25">
      <c r="A101" s="32"/>
      <c r="B101" s="32"/>
      <c r="C101" s="38"/>
      <c r="D101" s="33"/>
      <c r="E101" s="23" t="s">
        <v>133</v>
      </c>
      <c r="F101" s="12">
        <v>2</v>
      </c>
      <c r="G101" s="12" t="s">
        <v>59</v>
      </c>
      <c r="H101" s="24">
        <f>[1]MATRIK!I98</f>
        <v>17054000</v>
      </c>
      <c r="I101" s="12">
        <v>2</v>
      </c>
      <c r="J101" s="12" t="s">
        <v>59</v>
      </c>
      <c r="K101" s="24">
        <f>[2]DDS!$D$28+[2]ADD!$D$43</f>
        <v>16874000</v>
      </c>
      <c r="L101" s="30">
        <v>100</v>
      </c>
      <c r="M101" s="44">
        <f>[2]DDS!$D$28</f>
        <v>14974000</v>
      </c>
      <c r="N101" s="29">
        <f>[2]ADD!$D$43</f>
        <v>1900000</v>
      </c>
      <c r="O101" s="29"/>
      <c r="P101" s="27"/>
    </row>
    <row r="102" spans="1:16" ht="16.5">
      <c r="A102" s="20"/>
      <c r="B102" s="20"/>
      <c r="C102" s="21"/>
      <c r="D102" s="22"/>
      <c r="E102" s="11"/>
      <c r="F102" s="12"/>
      <c r="G102" s="12"/>
      <c r="H102" s="24"/>
      <c r="I102" s="12"/>
      <c r="J102" s="12"/>
      <c r="K102" s="24"/>
      <c r="L102" s="30"/>
      <c r="M102" s="14"/>
      <c r="N102" s="29"/>
      <c r="O102" s="29"/>
      <c r="P102" s="27"/>
    </row>
    <row r="103" spans="1:16" ht="51">
      <c r="A103" s="32">
        <v>2</v>
      </c>
      <c r="B103" s="32">
        <v>4</v>
      </c>
      <c r="C103" s="38">
        <v>16</v>
      </c>
      <c r="D103" s="49" t="s">
        <v>134</v>
      </c>
      <c r="E103" s="23" t="s">
        <v>135</v>
      </c>
      <c r="F103" s="12">
        <v>1</v>
      </c>
      <c r="G103" s="12" t="s">
        <v>59</v>
      </c>
      <c r="H103" s="24">
        <f>[1]MATRIK!F101</f>
        <v>2000000</v>
      </c>
      <c r="I103" s="12">
        <v>1</v>
      </c>
      <c r="J103" s="12" t="s">
        <v>59</v>
      </c>
      <c r="K103" s="24">
        <v>1300000</v>
      </c>
      <c r="L103" s="30">
        <v>100</v>
      </c>
      <c r="M103" s="14"/>
      <c r="N103" s="29"/>
      <c r="O103" s="29">
        <f>K103</f>
        <v>1300000</v>
      </c>
      <c r="P103" s="27"/>
    </row>
    <row r="104" spans="1:16" ht="16.5">
      <c r="A104" s="32"/>
      <c r="B104" s="32"/>
      <c r="C104" s="38"/>
      <c r="D104" s="49"/>
      <c r="E104" s="11"/>
      <c r="F104" s="12"/>
      <c r="G104" s="12"/>
      <c r="H104" s="24"/>
      <c r="I104" s="12"/>
      <c r="J104" s="12"/>
      <c r="K104" s="24"/>
      <c r="L104" s="30"/>
      <c r="M104" s="14"/>
      <c r="N104" s="29"/>
      <c r="O104" s="29"/>
      <c r="P104" s="27"/>
    </row>
    <row r="105" spans="1:16" ht="25.5">
      <c r="A105" s="32">
        <v>2</v>
      </c>
      <c r="B105" s="32">
        <v>5</v>
      </c>
      <c r="C105" s="38"/>
      <c r="D105" s="50" t="s">
        <v>136</v>
      </c>
      <c r="E105" s="11"/>
      <c r="F105" s="12"/>
      <c r="G105" s="12"/>
      <c r="H105" s="34">
        <f>SUM(H106:H108)</f>
        <v>98309450</v>
      </c>
      <c r="I105" s="12"/>
      <c r="J105" s="12"/>
      <c r="K105" s="34">
        <f t="shared" ref="K105" si="15">SUM(K106:K108)</f>
        <v>24209750</v>
      </c>
      <c r="L105" s="30"/>
      <c r="M105" s="14"/>
      <c r="N105" s="29"/>
      <c r="O105" s="29"/>
      <c r="P105" s="27"/>
    </row>
    <row r="106" spans="1:16" ht="25.5">
      <c r="A106" s="32">
        <v>2</v>
      </c>
      <c r="B106" s="32">
        <v>5</v>
      </c>
      <c r="C106" s="38" t="s">
        <v>38</v>
      </c>
      <c r="D106" s="50" t="s">
        <v>137</v>
      </c>
      <c r="E106" s="23" t="s">
        <v>138</v>
      </c>
      <c r="F106" s="12">
        <v>1</v>
      </c>
      <c r="G106" s="12" t="s">
        <v>48</v>
      </c>
      <c r="H106" s="24">
        <f>[1]MATRIK!D105</f>
        <v>18109450</v>
      </c>
      <c r="I106" s="12">
        <v>1</v>
      </c>
      <c r="J106" s="12" t="s">
        <v>48</v>
      </c>
      <c r="K106" s="24">
        <f>[2]ADD!$D$46</f>
        <v>16209700</v>
      </c>
      <c r="L106" s="30">
        <v>100</v>
      </c>
      <c r="M106" s="14"/>
      <c r="N106" s="29">
        <f>K106</f>
        <v>16209700</v>
      </c>
      <c r="O106" s="29"/>
      <c r="P106" s="27"/>
    </row>
    <row r="107" spans="1:16" ht="38.25">
      <c r="A107" s="32"/>
      <c r="B107" s="32"/>
      <c r="C107" s="38"/>
      <c r="D107" s="50"/>
      <c r="E107" s="23" t="s">
        <v>139</v>
      </c>
      <c r="F107" s="12">
        <v>1775</v>
      </c>
      <c r="G107" s="12" t="s">
        <v>140</v>
      </c>
      <c r="H107" s="24">
        <f>[1]MATRIK!R105</f>
        <v>71000000</v>
      </c>
      <c r="I107" s="12">
        <v>3045</v>
      </c>
      <c r="J107" s="12" t="s">
        <v>140</v>
      </c>
      <c r="K107" s="51"/>
      <c r="L107" s="30">
        <v>172</v>
      </c>
      <c r="M107" s="14"/>
      <c r="N107" s="29"/>
      <c r="O107" s="29"/>
      <c r="P107" s="27">
        <v>121800000</v>
      </c>
    </row>
    <row r="108" spans="1:16" ht="51">
      <c r="A108" s="32"/>
      <c r="B108" s="32"/>
      <c r="C108" s="38"/>
      <c r="D108" s="50"/>
      <c r="E108" s="23" t="s">
        <v>141</v>
      </c>
      <c r="F108" s="12">
        <v>6</v>
      </c>
      <c r="G108" s="12" t="s">
        <v>37</v>
      </c>
      <c r="H108" s="24">
        <f>[1]MATRIK!I106</f>
        <v>9200000</v>
      </c>
      <c r="I108" s="12">
        <v>6</v>
      </c>
      <c r="J108" s="12" t="s">
        <v>37</v>
      </c>
      <c r="K108" s="24">
        <f>'[2]BHP DAN BHR'!$D$29</f>
        <v>8000050</v>
      </c>
      <c r="L108" s="30">
        <f t="shared" ref="L108:L169" si="16">K108/H108*100</f>
        <v>86.957065217391303</v>
      </c>
      <c r="M108" s="14"/>
      <c r="N108" s="29"/>
      <c r="O108" s="29">
        <f>K108</f>
        <v>8000050</v>
      </c>
      <c r="P108" s="27"/>
    </row>
    <row r="109" spans="1:16" ht="16.5">
      <c r="A109" s="20"/>
      <c r="B109" s="20"/>
      <c r="C109" s="28"/>
      <c r="D109" s="52"/>
      <c r="E109" s="11"/>
      <c r="F109" s="12"/>
      <c r="G109" s="12"/>
      <c r="H109" s="24"/>
      <c r="I109" s="12"/>
      <c r="J109" s="12"/>
      <c r="K109" s="24"/>
      <c r="L109" s="30"/>
      <c r="M109" s="14"/>
      <c r="N109" s="29"/>
      <c r="O109" s="29"/>
      <c r="P109" s="27"/>
    </row>
    <row r="110" spans="1:16" ht="25.5">
      <c r="A110" s="32">
        <v>2</v>
      </c>
      <c r="B110" s="32">
        <v>6</v>
      </c>
      <c r="C110" s="35"/>
      <c r="D110" s="18" t="s">
        <v>142</v>
      </c>
      <c r="E110" s="11"/>
      <c r="F110" s="12"/>
      <c r="G110" s="12"/>
      <c r="H110" s="34">
        <f>SUM(H111:H114)</f>
        <v>20500000</v>
      </c>
      <c r="I110" s="12"/>
      <c r="J110" s="12"/>
      <c r="K110" s="34">
        <f t="shared" ref="K110" si="17">SUM(K111:K114)</f>
        <v>19645182</v>
      </c>
      <c r="L110" s="30">
        <f t="shared" si="16"/>
        <v>95.830156097560973</v>
      </c>
      <c r="M110" s="14"/>
      <c r="N110" s="29"/>
      <c r="O110" s="29"/>
      <c r="P110" s="27"/>
    </row>
    <row r="111" spans="1:16" ht="25.5">
      <c r="A111" s="32">
        <v>2</v>
      </c>
      <c r="B111" s="32">
        <v>6</v>
      </c>
      <c r="C111" s="38" t="s">
        <v>38</v>
      </c>
      <c r="D111" s="33" t="s">
        <v>143</v>
      </c>
      <c r="E111" s="23" t="s">
        <v>144</v>
      </c>
      <c r="F111" s="12"/>
      <c r="G111" s="12"/>
      <c r="H111" s="24">
        <f>[1]MATRIK!I110</f>
        <v>3000000</v>
      </c>
      <c r="I111" s="12"/>
      <c r="J111" s="12"/>
      <c r="K111" s="24">
        <f>'[2]BHP DAN BHR'!$D$32</f>
        <v>2675000</v>
      </c>
      <c r="L111" s="30">
        <f t="shared" si="16"/>
        <v>89.166666666666671</v>
      </c>
      <c r="M111" s="14"/>
      <c r="N111" s="29"/>
      <c r="O111" s="29">
        <f>K111</f>
        <v>2675000</v>
      </c>
      <c r="P111" s="27"/>
    </row>
    <row r="112" spans="1:16" ht="38.25">
      <c r="A112" s="20"/>
      <c r="B112" s="20"/>
      <c r="C112" s="28"/>
      <c r="D112" s="22"/>
      <c r="E112" s="23" t="s">
        <v>145</v>
      </c>
      <c r="F112" s="12">
        <v>7</v>
      </c>
      <c r="G112" s="12" t="s">
        <v>59</v>
      </c>
      <c r="H112" s="24">
        <f>[1]MATRIK!I111</f>
        <v>7000000</v>
      </c>
      <c r="I112" s="12">
        <v>7</v>
      </c>
      <c r="J112" s="12" t="s">
        <v>59</v>
      </c>
      <c r="K112" s="24">
        <f>[2]DDS!$D$31</f>
        <v>7000000</v>
      </c>
      <c r="L112" s="30">
        <f t="shared" si="16"/>
        <v>100</v>
      </c>
      <c r="M112" s="29">
        <f>[1]MATRIK!I111</f>
        <v>7000000</v>
      </c>
      <c r="N112" s="15"/>
      <c r="O112" s="29"/>
      <c r="P112" s="27"/>
    </row>
    <row r="113" spans="1:16" ht="16.5">
      <c r="A113" s="20"/>
      <c r="B113" s="20"/>
      <c r="C113" s="28"/>
      <c r="D113" s="22"/>
      <c r="E113" s="23"/>
      <c r="F113" s="12"/>
      <c r="G113" s="12"/>
      <c r="H113" s="24"/>
      <c r="I113" s="12"/>
      <c r="J113" s="12"/>
      <c r="K113" s="24"/>
      <c r="L113" s="30"/>
      <c r="M113" s="14"/>
      <c r="N113" s="29"/>
      <c r="O113" s="29"/>
      <c r="P113" s="27"/>
    </row>
    <row r="114" spans="1:16" ht="38.25">
      <c r="A114" s="32">
        <v>2</v>
      </c>
      <c r="B114" s="32">
        <v>6</v>
      </c>
      <c r="C114" s="38" t="s">
        <v>41</v>
      </c>
      <c r="D114" s="33" t="s">
        <v>146</v>
      </c>
      <c r="E114" s="23" t="s">
        <v>147</v>
      </c>
      <c r="F114" s="12">
        <v>2</v>
      </c>
      <c r="G114" s="12" t="s">
        <v>44</v>
      </c>
      <c r="H114" s="24">
        <f>[1]MATRIK!I113</f>
        <v>10500000</v>
      </c>
      <c r="I114" s="12">
        <v>2</v>
      </c>
      <c r="J114" s="12" t="s">
        <v>44</v>
      </c>
      <c r="K114" s="24">
        <f>[2]DDS!$D$32</f>
        <v>9970182</v>
      </c>
      <c r="L114" s="30">
        <v>100</v>
      </c>
      <c r="M114" s="29">
        <f>K114</f>
        <v>9970182</v>
      </c>
      <c r="N114" s="15"/>
      <c r="O114" s="29"/>
      <c r="P114" s="27"/>
    </row>
    <row r="115" spans="1:16" ht="16.5">
      <c r="A115" s="20"/>
      <c r="B115" s="20"/>
      <c r="C115" s="28"/>
      <c r="D115" s="22"/>
      <c r="E115" s="11"/>
      <c r="F115" s="12"/>
      <c r="G115" s="12"/>
      <c r="H115" s="24"/>
      <c r="I115" s="12"/>
      <c r="J115" s="12"/>
      <c r="K115" s="24"/>
      <c r="L115" s="30"/>
      <c r="M115" s="14"/>
      <c r="N115" s="29"/>
      <c r="O115" s="29"/>
      <c r="P115" s="27"/>
    </row>
    <row r="116" spans="1:16" ht="16.5">
      <c r="A116" s="32">
        <v>2</v>
      </c>
      <c r="B116" s="32">
        <v>8</v>
      </c>
      <c r="C116" s="35"/>
      <c r="D116" s="33" t="s">
        <v>148</v>
      </c>
      <c r="E116" s="11"/>
      <c r="F116" s="12"/>
      <c r="G116" s="12"/>
      <c r="H116" s="34">
        <f>SUM(H117:H118)</f>
        <v>220322000</v>
      </c>
      <c r="I116" s="12"/>
      <c r="J116" s="12"/>
      <c r="K116" s="34">
        <f t="shared" ref="K116" si="18">SUM(K117:K118)</f>
        <v>215272500</v>
      </c>
      <c r="L116" s="30"/>
      <c r="M116" s="14"/>
      <c r="N116" s="29"/>
      <c r="O116" s="29"/>
      <c r="P116" s="27"/>
    </row>
    <row r="117" spans="1:16" ht="38.25">
      <c r="A117" s="32">
        <v>2</v>
      </c>
      <c r="B117" s="32">
        <v>8</v>
      </c>
      <c r="C117" s="36" t="s">
        <v>41</v>
      </c>
      <c r="D117" s="33" t="s">
        <v>149</v>
      </c>
      <c r="E117" s="23" t="s">
        <v>150</v>
      </c>
      <c r="F117" s="12">
        <v>1</v>
      </c>
      <c r="G117" s="12" t="s">
        <v>44</v>
      </c>
      <c r="H117" s="24">
        <f>[1]MATRIK!I117</f>
        <v>215322000</v>
      </c>
      <c r="I117" s="12">
        <v>1</v>
      </c>
      <c r="J117" s="12" t="s">
        <v>44</v>
      </c>
      <c r="K117" s="24">
        <f>[2]DDS!$D$35</f>
        <v>211563500</v>
      </c>
      <c r="L117" s="30">
        <v>100</v>
      </c>
      <c r="M117" s="29">
        <f>K117</f>
        <v>211563500</v>
      </c>
      <c r="N117" s="15"/>
      <c r="O117" s="29"/>
      <c r="P117" s="27"/>
    </row>
    <row r="118" spans="1:16" ht="25.5">
      <c r="A118" s="32"/>
      <c r="B118" s="32"/>
      <c r="C118" s="36"/>
      <c r="D118" s="33"/>
      <c r="E118" s="23" t="s">
        <v>151</v>
      </c>
      <c r="F118" s="12">
        <v>1</v>
      </c>
      <c r="G118" s="12" t="s">
        <v>44</v>
      </c>
      <c r="H118" s="24">
        <f>[1]MATRIK!I118</f>
        <v>5000000</v>
      </c>
      <c r="I118" s="12">
        <v>1</v>
      </c>
      <c r="J118" s="12" t="s">
        <v>44</v>
      </c>
      <c r="K118" s="24">
        <f>[2]DLL!$D$8</f>
        <v>3709000</v>
      </c>
      <c r="L118" s="30">
        <f t="shared" si="16"/>
        <v>74.180000000000007</v>
      </c>
      <c r="M118" s="14"/>
      <c r="N118" s="29"/>
      <c r="O118" s="29">
        <f>K118</f>
        <v>3709000</v>
      </c>
      <c r="P118" s="27"/>
    </row>
    <row r="119" spans="1:16" ht="16.5">
      <c r="A119" s="20"/>
      <c r="B119" s="20"/>
      <c r="C119" s="37"/>
      <c r="D119" s="22"/>
      <c r="E119" s="11"/>
      <c r="F119" s="12"/>
      <c r="G119" s="12"/>
      <c r="H119" s="29"/>
      <c r="I119" s="12"/>
      <c r="J119" s="12"/>
      <c r="K119" s="44"/>
      <c r="L119" s="30"/>
      <c r="M119" s="14"/>
      <c r="N119" s="29"/>
      <c r="O119" s="29"/>
      <c r="P119" s="27"/>
    </row>
    <row r="120" spans="1:16" ht="33">
      <c r="A120" s="53">
        <v>3</v>
      </c>
      <c r="B120" s="20"/>
      <c r="C120" s="28"/>
      <c r="D120" s="42" t="s">
        <v>152</v>
      </c>
      <c r="E120" s="11"/>
      <c r="F120" s="12"/>
      <c r="G120" s="12"/>
      <c r="H120" s="54">
        <f>H121+H125+H147+H159</f>
        <v>678613056.32999992</v>
      </c>
      <c r="I120" s="12"/>
      <c r="J120" s="12"/>
      <c r="K120" s="54">
        <f t="shared" ref="K120" si="19">K121+K125+K147+K159</f>
        <v>656276000</v>
      </c>
      <c r="L120" s="30"/>
      <c r="M120" s="14"/>
      <c r="N120" s="29"/>
      <c r="O120" s="29"/>
      <c r="P120" s="27"/>
    </row>
    <row r="121" spans="1:16" ht="38.25">
      <c r="A121" s="32">
        <v>3</v>
      </c>
      <c r="B121" s="32">
        <v>1</v>
      </c>
      <c r="C121" s="38"/>
      <c r="D121" s="33" t="s">
        <v>153</v>
      </c>
      <c r="E121" s="11"/>
      <c r="F121" s="12"/>
      <c r="G121" s="12"/>
      <c r="H121" s="54">
        <f>SUM(H122:H123)</f>
        <v>17338000</v>
      </c>
      <c r="I121" s="12"/>
      <c r="J121" s="12"/>
      <c r="K121" s="54">
        <f t="shared" ref="K121" si="20">SUM(K122:K123)</f>
        <v>12670000</v>
      </c>
      <c r="L121" s="30"/>
      <c r="M121" s="14"/>
      <c r="N121" s="29"/>
      <c r="O121" s="29"/>
      <c r="P121" s="27"/>
    </row>
    <row r="122" spans="1:16" ht="38.25">
      <c r="A122" s="32">
        <v>3</v>
      </c>
      <c r="B122" s="32">
        <v>1</v>
      </c>
      <c r="C122" s="38" t="s">
        <v>38</v>
      </c>
      <c r="D122" s="33" t="s">
        <v>154</v>
      </c>
      <c r="E122" s="23" t="s">
        <v>155</v>
      </c>
      <c r="F122" s="12">
        <v>32</v>
      </c>
      <c r="G122" s="12" t="s">
        <v>156</v>
      </c>
      <c r="H122" s="24">
        <f>[1]MATRIK!I123</f>
        <v>16200000</v>
      </c>
      <c r="I122" s="12">
        <v>25</v>
      </c>
      <c r="J122" s="12" t="s">
        <v>156</v>
      </c>
      <c r="K122" s="24">
        <f>[2]ADD!$D$51</f>
        <v>12500000</v>
      </c>
      <c r="L122" s="30">
        <f t="shared" si="16"/>
        <v>77.160493827160494</v>
      </c>
      <c r="M122" s="14"/>
      <c r="N122" s="29">
        <f>K122</f>
        <v>12500000</v>
      </c>
      <c r="O122" s="29"/>
      <c r="P122" s="27"/>
    </row>
    <row r="123" spans="1:16" ht="25.5">
      <c r="A123" s="32"/>
      <c r="B123" s="32"/>
      <c r="C123" s="38"/>
      <c r="D123" s="33"/>
      <c r="E123" s="23" t="s">
        <v>157</v>
      </c>
      <c r="F123" s="12">
        <v>1</v>
      </c>
      <c r="G123" s="12" t="s">
        <v>48</v>
      </c>
      <c r="H123" s="24">
        <f>[1]MATRIK!I124</f>
        <v>1138000</v>
      </c>
      <c r="I123" s="12">
        <v>1</v>
      </c>
      <c r="J123" s="12" t="s">
        <v>48</v>
      </c>
      <c r="K123" s="24">
        <f>'[2]BHP DAN BHR'!$D$36</f>
        <v>170000</v>
      </c>
      <c r="L123" s="30">
        <f t="shared" si="16"/>
        <v>14.938488576449913</v>
      </c>
      <c r="M123" s="14"/>
      <c r="N123" s="29"/>
      <c r="O123" s="29">
        <f>K123</f>
        <v>170000</v>
      </c>
      <c r="P123" s="27"/>
    </row>
    <row r="124" spans="1:16" ht="16.5">
      <c r="A124" s="20"/>
      <c r="B124" s="20"/>
      <c r="C124" s="37"/>
      <c r="D124" s="22"/>
      <c r="E124" s="11"/>
      <c r="F124" s="12"/>
      <c r="G124" s="12"/>
      <c r="H124" s="24"/>
      <c r="I124" s="12"/>
      <c r="J124" s="12"/>
      <c r="K124" s="24"/>
      <c r="L124" s="30"/>
      <c r="M124" s="14"/>
      <c r="N124" s="29"/>
      <c r="O124" s="29"/>
      <c r="P124" s="27"/>
    </row>
    <row r="125" spans="1:16" ht="25.5">
      <c r="A125" s="32">
        <v>3</v>
      </c>
      <c r="B125" s="32">
        <v>2</v>
      </c>
      <c r="C125" s="28"/>
      <c r="D125" s="33" t="s">
        <v>158</v>
      </c>
      <c r="E125" s="11"/>
      <c r="F125" s="12"/>
      <c r="G125" s="12"/>
      <c r="H125" s="34">
        <f>SUM(H126:H145)</f>
        <v>385669056.32999998</v>
      </c>
      <c r="I125" s="12"/>
      <c r="J125" s="12"/>
      <c r="K125" s="34">
        <f t="shared" ref="K125" si="21">SUM(K126:K145)</f>
        <v>378801000</v>
      </c>
      <c r="L125" s="30">
        <f t="shared" si="16"/>
        <v>98.219183982413341</v>
      </c>
      <c r="M125" s="14"/>
      <c r="N125" s="29"/>
      <c r="O125" s="29"/>
      <c r="P125" s="27"/>
    </row>
    <row r="126" spans="1:16" ht="25.5">
      <c r="A126" s="32">
        <v>3</v>
      </c>
      <c r="B126" s="32">
        <v>2</v>
      </c>
      <c r="C126" s="36" t="s">
        <v>34</v>
      </c>
      <c r="D126" s="33" t="s">
        <v>159</v>
      </c>
      <c r="E126" s="23" t="s">
        <v>160</v>
      </c>
      <c r="F126" s="12">
        <v>1</v>
      </c>
      <c r="G126" s="12" t="s">
        <v>44</v>
      </c>
      <c r="H126" s="24">
        <f>'[1]LAMP SKALA DESA'!L129</f>
        <v>10000000</v>
      </c>
      <c r="I126" s="12">
        <v>1</v>
      </c>
      <c r="J126" s="12" t="s">
        <v>44</v>
      </c>
      <c r="K126" s="24">
        <v>10000000</v>
      </c>
      <c r="L126" s="30">
        <f t="shared" si="16"/>
        <v>100</v>
      </c>
      <c r="M126" s="14"/>
      <c r="N126" s="29"/>
      <c r="O126" s="29">
        <f>H126</f>
        <v>10000000</v>
      </c>
      <c r="P126" s="27"/>
    </row>
    <row r="127" spans="1:16" ht="16.5">
      <c r="A127" s="20"/>
      <c r="B127" s="20"/>
      <c r="C127" s="37"/>
      <c r="D127" s="22"/>
      <c r="E127" s="11"/>
      <c r="F127" s="12"/>
      <c r="G127" s="12"/>
      <c r="H127" s="24"/>
      <c r="I127" s="25"/>
      <c r="J127" s="25"/>
      <c r="K127" s="24"/>
      <c r="L127" s="30"/>
      <c r="M127" s="14"/>
      <c r="N127" s="29"/>
      <c r="O127" s="29"/>
      <c r="P127" s="27"/>
    </row>
    <row r="128" spans="1:16" ht="51">
      <c r="A128" s="32">
        <v>3</v>
      </c>
      <c r="B128" s="32">
        <v>2</v>
      </c>
      <c r="C128" s="36" t="s">
        <v>38</v>
      </c>
      <c r="D128" s="33" t="s">
        <v>161</v>
      </c>
      <c r="E128" s="23" t="s">
        <v>162</v>
      </c>
      <c r="F128" s="12"/>
      <c r="G128" s="12"/>
      <c r="H128" s="24">
        <f>[1]MATRIK!I128</f>
        <v>20695000</v>
      </c>
      <c r="I128" s="25"/>
      <c r="J128" s="25"/>
      <c r="K128" s="24">
        <f>[2]ADD!$D$55+'[2]BHP DAN BHR'!$D$39+'[2]BHP DAN BHR'!$D$77</f>
        <v>18295000</v>
      </c>
      <c r="L128" s="30">
        <v>100</v>
      </c>
      <c r="M128" s="14"/>
      <c r="N128" s="29">
        <f>[2]ADD!$D$55</f>
        <v>3950000</v>
      </c>
      <c r="O128" s="29">
        <f>'[2]BHP DAN BHR'!$D$77+'[2]BHP DAN BHR'!$D$39</f>
        <v>14345000</v>
      </c>
      <c r="P128" s="27"/>
    </row>
    <row r="129" spans="1:16" ht="16.5">
      <c r="A129" s="32"/>
      <c r="B129" s="32"/>
      <c r="C129" s="36"/>
      <c r="D129" s="33"/>
      <c r="E129" s="11"/>
      <c r="F129" s="12"/>
      <c r="G129" s="12"/>
      <c r="H129" s="24"/>
      <c r="I129" s="25"/>
      <c r="J129" s="25"/>
      <c r="K129" s="24"/>
      <c r="L129" s="30"/>
      <c r="M129" s="14"/>
      <c r="N129" s="29"/>
      <c r="O129" s="29"/>
      <c r="P129" s="27"/>
    </row>
    <row r="130" spans="1:16" ht="38.25">
      <c r="A130" s="32">
        <v>3</v>
      </c>
      <c r="B130" s="32">
        <v>2</v>
      </c>
      <c r="C130" s="36" t="s">
        <v>41</v>
      </c>
      <c r="D130" s="33" t="s">
        <v>163</v>
      </c>
      <c r="E130" s="55" t="s">
        <v>164</v>
      </c>
      <c r="F130" s="12">
        <v>1</v>
      </c>
      <c r="G130" s="12" t="s">
        <v>44</v>
      </c>
      <c r="H130" s="24">
        <f>[1]MATRIK!I130</f>
        <v>6932000</v>
      </c>
      <c r="I130" s="12">
        <v>1</v>
      </c>
      <c r="J130" s="12" t="s">
        <v>44</v>
      </c>
      <c r="K130" s="24">
        <f>[2]PAD!$D$17</f>
        <v>6932000</v>
      </c>
      <c r="L130" s="30">
        <f t="shared" si="16"/>
        <v>100</v>
      </c>
      <c r="M130" s="14"/>
      <c r="N130" s="29"/>
      <c r="O130" s="29">
        <f>K130</f>
        <v>6932000</v>
      </c>
      <c r="P130" s="27"/>
    </row>
    <row r="131" spans="1:16" ht="51">
      <c r="A131" s="32"/>
      <c r="B131" s="32"/>
      <c r="C131" s="36"/>
      <c r="D131" s="33"/>
      <c r="E131" s="56" t="s">
        <v>165</v>
      </c>
      <c r="F131" s="12">
        <v>1</v>
      </c>
      <c r="G131" s="12" t="s">
        <v>44</v>
      </c>
      <c r="H131" s="24">
        <f>[1]MATRIK!I131</f>
        <v>10000000</v>
      </c>
      <c r="I131" s="12">
        <v>1</v>
      </c>
      <c r="J131" s="12" t="s">
        <v>44</v>
      </c>
      <c r="K131" s="24">
        <f>[2]ADD!$D$59</f>
        <v>10000000</v>
      </c>
      <c r="L131" s="30">
        <f t="shared" si="16"/>
        <v>100</v>
      </c>
      <c r="M131" s="14"/>
      <c r="N131" s="29">
        <f t="shared" ref="N131:N132" si="22">K131</f>
        <v>10000000</v>
      </c>
      <c r="O131" s="29"/>
      <c r="P131" s="27"/>
    </row>
    <row r="132" spans="1:16" ht="25.5">
      <c r="A132" s="32"/>
      <c r="B132" s="32"/>
      <c r="C132" s="36"/>
      <c r="D132" s="33"/>
      <c r="E132" s="56" t="s">
        <v>166</v>
      </c>
      <c r="F132" s="12">
        <v>1</v>
      </c>
      <c r="G132" s="12" t="s">
        <v>48</v>
      </c>
      <c r="H132" s="24">
        <f>[1]MATRIK!I132</f>
        <v>3600000</v>
      </c>
      <c r="I132" s="12">
        <v>1</v>
      </c>
      <c r="J132" s="12" t="s">
        <v>48</v>
      </c>
      <c r="K132" s="24">
        <f>[2]ADD!$D$60</f>
        <v>3600000</v>
      </c>
      <c r="L132" s="30">
        <f t="shared" si="16"/>
        <v>100</v>
      </c>
      <c r="M132" s="14"/>
      <c r="N132" s="29">
        <f t="shared" si="22"/>
        <v>3600000</v>
      </c>
      <c r="O132" s="29"/>
      <c r="P132" s="27"/>
    </row>
    <row r="133" spans="1:16" ht="16.5">
      <c r="A133" s="32"/>
      <c r="B133" s="32"/>
      <c r="C133" s="36"/>
      <c r="D133" s="33"/>
      <c r="E133" s="56" t="s">
        <v>167</v>
      </c>
      <c r="F133" s="12">
        <v>2</v>
      </c>
      <c r="G133" s="12" t="s">
        <v>44</v>
      </c>
      <c r="H133" s="24">
        <f>[1]MATRIK!I133</f>
        <v>200000</v>
      </c>
      <c r="I133" s="12">
        <v>2</v>
      </c>
      <c r="J133" s="12" t="s">
        <v>44</v>
      </c>
      <c r="K133" s="24">
        <f>[2]PAD!$D$18</f>
        <v>200000</v>
      </c>
      <c r="L133" s="30">
        <f t="shared" si="16"/>
        <v>100</v>
      </c>
      <c r="M133" s="14"/>
      <c r="N133" s="29"/>
      <c r="O133" s="29">
        <f>K133</f>
        <v>200000</v>
      </c>
      <c r="P133" s="27"/>
    </row>
    <row r="134" spans="1:16" ht="38.25">
      <c r="A134" s="32"/>
      <c r="B134" s="32"/>
      <c r="C134" s="36"/>
      <c r="D134" s="33"/>
      <c r="E134" s="56" t="s">
        <v>168</v>
      </c>
      <c r="F134" s="12">
        <v>1</v>
      </c>
      <c r="G134" s="12" t="s">
        <v>44</v>
      </c>
      <c r="H134" s="24">
        <f>[1]MATRIK!I134</f>
        <v>300000</v>
      </c>
      <c r="I134" s="12">
        <v>1</v>
      </c>
      <c r="J134" s="12" t="s">
        <v>44</v>
      </c>
      <c r="K134" s="24">
        <f>[2]PAD!$D$19</f>
        <v>300000</v>
      </c>
      <c r="L134" s="30">
        <f t="shared" si="16"/>
        <v>100</v>
      </c>
      <c r="M134" s="14"/>
      <c r="N134" s="29"/>
      <c r="O134" s="29">
        <f>K134</f>
        <v>300000</v>
      </c>
      <c r="P134" s="27"/>
    </row>
    <row r="135" spans="1:16" ht="25.5">
      <c r="A135" s="32"/>
      <c r="B135" s="32"/>
      <c r="C135" s="36"/>
      <c r="D135" s="33"/>
      <c r="E135" s="23" t="s">
        <v>169</v>
      </c>
      <c r="F135" s="12">
        <v>1</v>
      </c>
      <c r="G135" s="12" t="s">
        <v>44</v>
      </c>
      <c r="H135" s="24">
        <f>[1]MATRIK!I135</f>
        <v>9000000</v>
      </c>
      <c r="I135" s="12">
        <v>1</v>
      </c>
      <c r="J135" s="12" t="s">
        <v>44</v>
      </c>
      <c r="K135" s="24">
        <f>[2]ADD!$D$61</f>
        <v>7870000</v>
      </c>
      <c r="L135" s="30">
        <f t="shared" si="16"/>
        <v>87.444444444444443</v>
      </c>
      <c r="M135" s="14"/>
      <c r="N135" s="29">
        <f>K135</f>
        <v>7870000</v>
      </c>
      <c r="O135" s="29"/>
      <c r="P135" s="27"/>
    </row>
    <row r="136" spans="1:16" ht="16.5">
      <c r="A136" s="32"/>
      <c r="B136" s="32"/>
      <c r="C136" s="36"/>
      <c r="D136" s="33"/>
      <c r="E136" s="23" t="s">
        <v>170</v>
      </c>
      <c r="F136" s="12">
        <v>1</v>
      </c>
      <c r="G136" s="12" t="s">
        <v>44</v>
      </c>
      <c r="H136" s="24">
        <f>[1]MATRIK!I136</f>
        <v>2153000</v>
      </c>
      <c r="I136" s="12">
        <v>1</v>
      </c>
      <c r="J136" s="12" t="s">
        <v>44</v>
      </c>
      <c r="K136" s="24">
        <f>[2]PAD!$D$20</f>
        <v>1978000</v>
      </c>
      <c r="L136" s="30">
        <v>100</v>
      </c>
      <c r="M136" s="14"/>
      <c r="N136" s="29"/>
      <c r="O136" s="29">
        <f>K136</f>
        <v>1978000</v>
      </c>
      <c r="P136" s="27"/>
    </row>
    <row r="137" spans="1:16" ht="63.75">
      <c r="A137" s="32"/>
      <c r="B137" s="32"/>
      <c r="C137" s="36"/>
      <c r="D137" s="33"/>
      <c r="E137" s="23" t="s">
        <v>171</v>
      </c>
      <c r="F137" s="12">
        <v>1</v>
      </c>
      <c r="G137" s="12" t="s">
        <v>48</v>
      </c>
      <c r="H137" s="24">
        <f>'[1]MATRIK SILPA'!J23</f>
        <v>3234000</v>
      </c>
      <c r="I137" s="12">
        <v>1</v>
      </c>
      <c r="J137" s="12" t="s">
        <v>48</v>
      </c>
      <c r="K137" s="24">
        <f>H137-[2]BKK!$E$48</f>
        <v>3063000</v>
      </c>
      <c r="L137" s="30">
        <v>100</v>
      </c>
      <c r="M137" s="14"/>
      <c r="N137" s="29"/>
      <c r="O137" s="29">
        <f>K137</f>
        <v>3063000</v>
      </c>
      <c r="P137" s="27"/>
    </row>
    <row r="138" spans="1:16" ht="25.5">
      <c r="A138" s="32"/>
      <c r="B138" s="32"/>
      <c r="C138" s="36"/>
      <c r="D138" s="33"/>
      <c r="E138" s="23" t="s">
        <v>172</v>
      </c>
      <c r="F138" s="12">
        <v>1</v>
      </c>
      <c r="G138" s="12" t="s">
        <v>44</v>
      </c>
      <c r="H138" s="24">
        <f>'[1]LAMP SKALA DESA'!L142</f>
        <v>50000000</v>
      </c>
      <c r="I138" s="12">
        <v>1</v>
      </c>
      <c r="J138" s="12" t="s">
        <v>44</v>
      </c>
      <c r="K138" s="24">
        <f>H138</f>
        <v>50000000</v>
      </c>
      <c r="L138" s="30">
        <f t="shared" si="16"/>
        <v>100</v>
      </c>
      <c r="M138" s="14"/>
      <c r="N138" s="29"/>
      <c r="O138" s="29">
        <f>K138</f>
        <v>50000000</v>
      </c>
      <c r="P138" s="27"/>
    </row>
    <row r="139" spans="1:16" ht="25.5">
      <c r="A139" s="32"/>
      <c r="B139" s="32"/>
      <c r="C139" s="36"/>
      <c r="D139" s="33"/>
      <c r="E139" s="23" t="s">
        <v>173</v>
      </c>
      <c r="F139" s="12">
        <v>1</v>
      </c>
      <c r="G139" s="12" t="s">
        <v>44</v>
      </c>
      <c r="H139" s="24">
        <f>'[1]LAMP SKALA DESA'!L143</f>
        <v>50000000</v>
      </c>
      <c r="I139" s="12">
        <v>1</v>
      </c>
      <c r="J139" s="12" t="s">
        <v>44</v>
      </c>
      <c r="K139" s="24">
        <f t="shared" ref="K139:K143" si="23">H139</f>
        <v>50000000</v>
      </c>
      <c r="L139" s="30">
        <f t="shared" si="16"/>
        <v>100</v>
      </c>
      <c r="M139" s="14"/>
      <c r="N139" s="29"/>
      <c r="O139" s="29">
        <f t="shared" ref="O139:O143" si="24">K139</f>
        <v>50000000</v>
      </c>
      <c r="P139" s="27"/>
    </row>
    <row r="140" spans="1:16" ht="25.5">
      <c r="A140" s="32"/>
      <c r="B140" s="32"/>
      <c r="C140" s="36"/>
      <c r="D140" s="33"/>
      <c r="E140" s="23" t="s">
        <v>174</v>
      </c>
      <c r="F140" s="12">
        <v>1</v>
      </c>
      <c r="G140" s="12" t="s">
        <v>44</v>
      </c>
      <c r="H140" s="24">
        <f>'[1]LAMP SKALA DESA'!L144</f>
        <v>45000000</v>
      </c>
      <c r="I140" s="12">
        <v>1</v>
      </c>
      <c r="J140" s="12" t="s">
        <v>44</v>
      </c>
      <c r="K140" s="24">
        <f t="shared" si="23"/>
        <v>45000000</v>
      </c>
      <c r="L140" s="30">
        <f t="shared" si="16"/>
        <v>100</v>
      </c>
      <c r="M140" s="14"/>
      <c r="N140" s="29"/>
      <c r="O140" s="29">
        <f t="shared" si="24"/>
        <v>45000000</v>
      </c>
      <c r="P140" s="27"/>
    </row>
    <row r="141" spans="1:16" ht="25.5">
      <c r="A141" s="32"/>
      <c r="B141" s="32"/>
      <c r="C141" s="36"/>
      <c r="D141" s="33"/>
      <c r="E141" s="23" t="s">
        <v>175</v>
      </c>
      <c r="F141" s="12">
        <v>1</v>
      </c>
      <c r="G141" s="12" t="s">
        <v>44</v>
      </c>
      <c r="H141" s="24">
        <f>'[1]LAMP SKALA DESA'!L145</f>
        <v>45000000</v>
      </c>
      <c r="I141" s="12">
        <v>1</v>
      </c>
      <c r="J141" s="12" t="s">
        <v>44</v>
      </c>
      <c r="K141" s="24">
        <f t="shared" si="23"/>
        <v>45000000</v>
      </c>
      <c r="L141" s="30">
        <f t="shared" si="16"/>
        <v>100</v>
      </c>
      <c r="M141" s="14"/>
      <c r="N141" s="29"/>
      <c r="O141" s="29">
        <f t="shared" si="24"/>
        <v>45000000</v>
      </c>
      <c r="P141" s="27"/>
    </row>
    <row r="142" spans="1:16" ht="25.5">
      <c r="A142" s="32"/>
      <c r="B142" s="32"/>
      <c r="C142" s="36"/>
      <c r="D142" s="33"/>
      <c r="E142" s="23" t="s">
        <v>176</v>
      </c>
      <c r="F142" s="12">
        <v>1</v>
      </c>
      <c r="G142" s="12" t="s">
        <v>44</v>
      </c>
      <c r="H142" s="24">
        <f>'[1]LAMP SKALA DESA'!L146</f>
        <v>45000000</v>
      </c>
      <c r="I142" s="12">
        <v>1</v>
      </c>
      <c r="J142" s="12" t="s">
        <v>44</v>
      </c>
      <c r="K142" s="24">
        <f t="shared" si="23"/>
        <v>45000000</v>
      </c>
      <c r="L142" s="30">
        <f t="shared" si="16"/>
        <v>100</v>
      </c>
      <c r="M142" s="14"/>
      <c r="N142" s="29"/>
      <c r="O142" s="29">
        <f t="shared" si="24"/>
        <v>45000000</v>
      </c>
      <c r="P142" s="27"/>
    </row>
    <row r="143" spans="1:16" ht="25.5">
      <c r="A143" s="32"/>
      <c r="B143" s="32"/>
      <c r="C143" s="36"/>
      <c r="D143" s="33"/>
      <c r="E143" s="23" t="s">
        <v>177</v>
      </c>
      <c r="F143" s="12">
        <v>1</v>
      </c>
      <c r="G143" s="12" t="s">
        <v>44</v>
      </c>
      <c r="H143" s="24">
        <f>'[1]LAMP SKALA DESA'!L147</f>
        <v>45000000</v>
      </c>
      <c r="I143" s="12">
        <v>1</v>
      </c>
      <c r="J143" s="12" t="s">
        <v>44</v>
      </c>
      <c r="K143" s="24">
        <f t="shared" si="23"/>
        <v>45000000</v>
      </c>
      <c r="L143" s="30">
        <f t="shared" si="16"/>
        <v>100</v>
      </c>
      <c r="M143" s="14"/>
      <c r="N143" s="29"/>
      <c r="O143" s="29">
        <f t="shared" si="24"/>
        <v>45000000</v>
      </c>
      <c r="P143" s="27"/>
    </row>
    <row r="144" spans="1:16" ht="16.5">
      <c r="A144" s="20"/>
      <c r="B144" s="20"/>
      <c r="C144" s="37"/>
      <c r="D144" s="22"/>
      <c r="E144" s="11"/>
      <c r="F144" s="12"/>
      <c r="G144" s="12"/>
      <c r="H144" s="24"/>
      <c r="I144" s="25"/>
      <c r="J144" s="25"/>
      <c r="K144" s="24"/>
      <c r="L144" s="30"/>
      <c r="M144" s="14"/>
      <c r="N144" s="29"/>
      <c r="O144" s="29"/>
      <c r="P144" s="27"/>
    </row>
    <row r="145" spans="1:16" ht="51">
      <c r="A145" s="32">
        <v>3</v>
      </c>
      <c r="B145" s="32">
        <v>2</v>
      </c>
      <c r="C145" s="36" t="s">
        <v>49</v>
      </c>
      <c r="D145" s="49" t="s">
        <v>178</v>
      </c>
      <c r="E145" s="23" t="s">
        <v>179</v>
      </c>
      <c r="F145" s="12">
        <v>1</v>
      </c>
      <c r="G145" s="12" t="s">
        <v>59</v>
      </c>
      <c r="H145" s="24">
        <f>'[1]MATRIK SILPA'!J25</f>
        <v>39555056.329999998</v>
      </c>
      <c r="I145" s="39">
        <v>1</v>
      </c>
      <c r="J145" s="25" t="s">
        <v>59</v>
      </c>
      <c r="K145" s="57">
        <v>36563000</v>
      </c>
      <c r="L145" s="30">
        <v>100</v>
      </c>
      <c r="M145" s="14"/>
      <c r="N145" s="29">
        <f>[2]Sheet1!$F$14</f>
        <v>23563430.079999998</v>
      </c>
      <c r="O145" s="29">
        <f>[2]Sheet1!$F$15+[2]Sheet1!$F$16+[2]Sheet1!$F$17</f>
        <v>12999569.92</v>
      </c>
      <c r="P145" s="27"/>
    </row>
    <row r="146" spans="1:16" ht="16.5">
      <c r="A146" s="20"/>
      <c r="B146" s="20"/>
      <c r="C146" s="37"/>
      <c r="D146" s="22"/>
      <c r="E146" s="11"/>
      <c r="F146" s="12"/>
      <c r="G146" s="12"/>
      <c r="H146" s="24"/>
      <c r="I146" s="25"/>
      <c r="J146" s="25"/>
      <c r="K146" s="24"/>
      <c r="L146" s="30"/>
      <c r="M146" s="14"/>
      <c r="N146" s="29"/>
      <c r="O146" s="29"/>
      <c r="P146" s="27"/>
    </row>
    <row r="147" spans="1:16" ht="25.5">
      <c r="A147" s="32">
        <v>3</v>
      </c>
      <c r="B147" s="32">
        <v>3</v>
      </c>
      <c r="C147" s="36"/>
      <c r="D147" s="33" t="s">
        <v>180</v>
      </c>
      <c r="E147" s="11"/>
      <c r="F147" s="12"/>
      <c r="G147" s="12"/>
      <c r="H147" s="34">
        <f>SUM(H148:H157)</f>
        <v>67806000</v>
      </c>
      <c r="I147" s="34"/>
      <c r="J147" s="34"/>
      <c r="K147" s="34">
        <f t="shared" ref="K147" si="25">SUM(K148:K157)</f>
        <v>63131000</v>
      </c>
      <c r="L147" s="30"/>
      <c r="M147" s="14"/>
      <c r="N147" s="29"/>
      <c r="O147" s="29"/>
      <c r="P147" s="27"/>
    </row>
    <row r="148" spans="1:16" ht="63.75">
      <c r="A148" s="32">
        <v>3</v>
      </c>
      <c r="B148" s="32">
        <v>3</v>
      </c>
      <c r="C148" s="36" t="s">
        <v>34</v>
      </c>
      <c r="D148" s="33" t="s">
        <v>181</v>
      </c>
      <c r="E148" s="23" t="s">
        <v>182</v>
      </c>
      <c r="F148" s="12">
        <v>1</v>
      </c>
      <c r="G148" s="12" t="s">
        <v>183</v>
      </c>
      <c r="H148" s="24">
        <f>[1]MATRIK!D140</f>
        <v>11246000</v>
      </c>
      <c r="I148" s="12">
        <v>1</v>
      </c>
      <c r="J148" s="12" t="s">
        <v>183</v>
      </c>
      <c r="K148" s="24">
        <f>[2]ADD!$D$68</f>
        <v>11246000</v>
      </c>
      <c r="L148" s="30">
        <f t="shared" si="16"/>
        <v>100</v>
      </c>
      <c r="M148" s="14"/>
      <c r="N148" s="29">
        <f>K148</f>
        <v>11246000</v>
      </c>
      <c r="O148" s="29"/>
      <c r="P148" s="27"/>
    </row>
    <row r="149" spans="1:16" ht="38.25">
      <c r="A149" s="32"/>
      <c r="B149" s="32"/>
      <c r="C149" s="36"/>
      <c r="D149" s="33"/>
      <c r="E149" s="55" t="s">
        <v>184</v>
      </c>
      <c r="F149" s="12">
        <v>1</v>
      </c>
      <c r="G149" s="12" t="s">
        <v>48</v>
      </c>
      <c r="H149" s="24">
        <f>'[1]MATRIK SILPA'!D29</f>
        <v>5672000</v>
      </c>
      <c r="I149" s="12">
        <v>1</v>
      </c>
      <c r="J149" s="12" t="s">
        <v>48</v>
      </c>
      <c r="K149" s="24">
        <f>[2]ADD!$G$69</f>
        <v>5672000</v>
      </c>
      <c r="L149" s="30">
        <f t="shared" si="16"/>
        <v>100</v>
      </c>
      <c r="M149" s="14"/>
      <c r="N149" s="29">
        <f t="shared" ref="N149:N151" si="26">K149</f>
        <v>5672000</v>
      </c>
      <c r="O149" s="29"/>
      <c r="P149" s="27"/>
    </row>
    <row r="150" spans="1:16" ht="25.5">
      <c r="A150" s="32"/>
      <c r="B150" s="32"/>
      <c r="C150" s="36"/>
      <c r="D150" s="33"/>
      <c r="E150" s="23" t="s">
        <v>185</v>
      </c>
      <c r="F150" s="12">
        <v>1</v>
      </c>
      <c r="G150" s="12" t="s">
        <v>183</v>
      </c>
      <c r="H150" s="24">
        <f>'[1]MATRIK SILPA'!D30</f>
        <v>5000000</v>
      </c>
      <c r="I150" s="12">
        <v>1</v>
      </c>
      <c r="J150" s="12" t="s">
        <v>183</v>
      </c>
      <c r="K150" s="24">
        <f>[2]ADD!$G$70</f>
        <v>5000000</v>
      </c>
      <c r="L150" s="30">
        <f t="shared" si="16"/>
        <v>100</v>
      </c>
      <c r="M150" s="14"/>
      <c r="N150" s="29">
        <f t="shared" si="26"/>
        <v>5000000</v>
      </c>
      <c r="O150" s="29"/>
      <c r="P150" s="27"/>
    </row>
    <row r="151" spans="1:16" ht="38.25">
      <c r="A151" s="32"/>
      <c r="B151" s="32"/>
      <c r="C151" s="36"/>
      <c r="D151" s="33"/>
      <c r="E151" s="23" t="s">
        <v>186</v>
      </c>
      <c r="F151" s="12">
        <v>1</v>
      </c>
      <c r="G151" s="12" t="s">
        <v>183</v>
      </c>
      <c r="H151" s="24">
        <f>'[1]MATRIK SILPA'!D31</f>
        <v>5000000</v>
      </c>
      <c r="I151" s="12">
        <v>1</v>
      </c>
      <c r="J151" s="12" t="s">
        <v>183</v>
      </c>
      <c r="K151" s="24">
        <f>[2]ADD!$G$71</f>
        <v>4700000</v>
      </c>
      <c r="L151" s="30">
        <v>100</v>
      </c>
      <c r="M151" s="14"/>
      <c r="N151" s="29">
        <f t="shared" si="26"/>
        <v>4700000</v>
      </c>
      <c r="O151" s="29"/>
      <c r="P151" s="27"/>
    </row>
    <row r="152" spans="1:16" ht="16.5">
      <c r="A152" s="32"/>
      <c r="B152" s="32"/>
      <c r="C152" s="36"/>
      <c r="D152" s="33"/>
      <c r="E152" s="11"/>
      <c r="F152" s="12"/>
      <c r="G152" s="12"/>
      <c r="H152" s="24"/>
      <c r="I152" s="25"/>
      <c r="J152" s="25"/>
      <c r="K152" s="24"/>
      <c r="L152" s="30"/>
      <c r="M152" s="14"/>
      <c r="N152" s="29"/>
      <c r="O152" s="29"/>
      <c r="P152" s="27"/>
    </row>
    <row r="153" spans="1:16" ht="38.25">
      <c r="A153" s="32">
        <v>3</v>
      </c>
      <c r="B153" s="32">
        <v>3</v>
      </c>
      <c r="C153" s="38" t="s">
        <v>41</v>
      </c>
      <c r="D153" s="33" t="s">
        <v>187</v>
      </c>
      <c r="E153" s="56" t="s">
        <v>188</v>
      </c>
      <c r="F153" s="12">
        <v>1</v>
      </c>
      <c r="G153" s="12" t="s">
        <v>44</v>
      </c>
      <c r="H153" s="24">
        <f>[1]MATRIK!I143</f>
        <v>33000000</v>
      </c>
      <c r="I153" s="12">
        <v>1</v>
      </c>
      <c r="J153" s="12" t="s">
        <v>44</v>
      </c>
      <c r="K153" s="24">
        <f>[2]ADD!$D$74</f>
        <v>32866000</v>
      </c>
      <c r="L153" s="30">
        <f t="shared" si="16"/>
        <v>99.593939393939394</v>
      </c>
      <c r="M153" s="14"/>
      <c r="N153" s="29">
        <f>K153</f>
        <v>32866000</v>
      </c>
      <c r="O153" s="29"/>
      <c r="P153" s="27"/>
    </row>
    <row r="154" spans="1:16" ht="16.5">
      <c r="A154" s="20"/>
      <c r="B154" s="20"/>
      <c r="C154" s="21"/>
      <c r="D154" s="22"/>
      <c r="E154" s="11"/>
      <c r="F154" s="12"/>
      <c r="G154" s="12"/>
      <c r="H154" s="24"/>
      <c r="I154" s="12"/>
      <c r="J154" s="12"/>
      <c r="K154" s="24"/>
      <c r="L154" s="30"/>
      <c r="M154" s="14"/>
      <c r="N154" s="29"/>
      <c r="O154" s="29"/>
      <c r="P154" s="27"/>
    </row>
    <row r="155" spans="1:16" ht="38.25">
      <c r="A155" s="32">
        <v>3</v>
      </c>
      <c r="B155" s="32">
        <v>3</v>
      </c>
      <c r="C155" s="38" t="s">
        <v>45</v>
      </c>
      <c r="D155" s="33" t="s">
        <v>189</v>
      </c>
      <c r="E155" s="23" t="s">
        <v>190</v>
      </c>
      <c r="F155" s="12">
        <v>12</v>
      </c>
      <c r="G155" s="12" t="s">
        <v>37</v>
      </c>
      <c r="H155" s="24">
        <f>[1]MATRIK!D146</f>
        <v>3798000</v>
      </c>
      <c r="I155" s="12">
        <v>12</v>
      </c>
      <c r="J155" s="12" t="s">
        <v>37</v>
      </c>
      <c r="K155" s="24">
        <f>[2]ADD!$D$77</f>
        <v>3647000</v>
      </c>
      <c r="L155" s="30">
        <f t="shared" si="16"/>
        <v>96.024223275408104</v>
      </c>
      <c r="M155" s="14"/>
      <c r="N155" s="29">
        <f>K155</f>
        <v>3647000</v>
      </c>
      <c r="O155" s="29"/>
      <c r="P155" s="27"/>
    </row>
    <row r="156" spans="1:16" ht="16.5">
      <c r="A156" s="20"/>
      <c r="B156" s="20"/>
      <c r="C156" s="21"/>
      <c r="D156" s="22"/>
      <c r="E156" s="11"/>
      <c r="F156" s="12"/>
      <c r="G156" s="12"/>
      <c r="H156" s="24"/>
      <c r="I156" s="25"/>
      <c r="J156" s="25"/>
      <c r="K156" s="24"/>
      <c r="L156" s="30"/>
      <c r="M156" s="14"/>
      <c r="N156" s="29"/>
      <c r="O156" s="29"/>
      <c r="P156" s="27"/>
    </row>
    <row r="157" spans="1:16" ht="38.25">
      <c r="A157" s="32">
        <v>3</v>
      </c>
      <c r="B157" s="32">
        <v>3</v>
      </c>
      <c r="C157" s="38" t="s">
        <v>53</v>
      </c>
      <c r="D157" s="33" t="s">
        <v>191</v>
      </c>
      <c r="E157" s="23" t="s">
        <v>192</v>
      </c>
      <c r="F157" s="12">
        <v>1</v>
      </c>
      <c r="G157" s="12" t="s">
        <v>44</v>
      </c>
      <c r="H157" s="24">
        <f>[1]MATRIK!I149+[1]MATRIK!I150</f>
        <v>4090000</v>
      </c>
      <c r="I157" s="12"/>
      <c r="J157" s="12"/>
      <c r="K157" s="58">
        <v>0</v>
      </c>
      <c r="L157" s="30">
        <f t="shared" si="16"/>
        <v>0</v>
      </c>
      <c r="M157" s="14"/>
      <c r="N157" s="31">
        <f>K157</f>
        <v>0</v>
      </c>
      <c r="O157" s="29"/>
      <c r="P157" s="27"/>
    </row>
    <row r="158" spans="1:16" ht="16.5">
      <c r="A158" s="32"/>
      <c r="B158" s="32"/>
      <c r="C158" s="38"/>
      <c r="D158" s="33"/>
      <c r="E158" s="11"/>
      <c r="F158" s="12"/>
      <c r="G158" s="12"/>
      <c r="H158" s="24"/>
      <c r="I158" s="25"/>
      <c r="J158" s="25"/>
      <c r="K158" s="24"/>
      <c r="L158" s="30"/>
      <c r="M158" s="14"/>
      <c r="N158" s="29"/>
      <c r="O158" s="29"/>
      <c r="P158" s="27"/>
    </row>
    <row r="159" spans="1:16" ht="25.5">
      <c r="A159" s="32">
        <v>3</v>
      </c>
      <c r="B159" s="32">
        <v>4</v>
      </c>
      <c r="C159" s="28"/>
      <c r="D159" s="33" t="s">
        <v>193</v>
      </c>
      <c r="E159" s="11"/>
      <c r="F159" s="12"/>
      <c r="G159" s="12"/>
      <c r="H159" s="34">
        <f>SUM(H160:H173)</f>
        <v>207800000</v>
      </c>
      <c r="I159" s="34"/>
      <c r="J159" s="34"/>
      <c r="K159" s="34">
        <f t="shared" ref="K159" si="27">SUM(K160:K173)</f>
        <v>201674000</v>
      </c>
      <c r="L159" s="30"/>
      <c r="M159" s="14"/>
      <c r="N159" s="29"/>
      <c r="O159" s="29"/>
      <c r="P159" s="27"/>
    </row>
    <row r="160" spans="1:16" ht="38.25">
      <c r="A160" s="32">
        <v>3</v>
      </c>
      <c r="B160" s="32">
        <v>4</v>
      </c>
      <c r="C160" s="36" t="s">
        <v>34</v>
      </c>
      <c r="D160" s="33" t="s">
        <v>194</v>
      </c>
      <c r="E160" s="23" t="s">
        <v>195</v>
      </c>
      <c r="F160" s="12">
        <v>48</v>
      </c>
      <c r="G160" s="12" t="s">
        <v>37</v>
      </c>
      <c r="H160" s="24">
        <f>'[1]LAMP SKALA DESA'!L170</f>
        <v>22800000</v>
      </c>
      <c r="I160" s="12">
        <v>48</v>
      </c>
      <c r="J160" s="12" t="s">
        <v>37</v>
      </c>
      <c r="K160" s="24">
        <f>[2]ADD!$D$84</f>
        <v>22800000</v>
      </c>
      <c r="L160" s="30">
        <f t="shared" si="16"/>
        <v>100</v>
      </c>
      <c r="M160" s="14"/>
      <c r="N160" s="29">
        <f>K160</f>
        <v>22800000</v>
      </c>
      <c r="O160" s="29"/>
      <c r="P160" s="27"/>
    </row>
    <row r="161" spans="1:16" ht="25.5">
      <c r="A161" s="32"/>
      <c r="B161" s="32"/>
      <c r="C161" s="36"/>
      <c r="D161" s="33"/>
      <c r="E161" s="23" t="s">
        <v>196</v>
      </c>
      <c r="F161" s="12">
        <v>1</v>
      </c>
      <c r="G161" s="12" t="s">
        <v>48</v>
      </c>
      <c r="H161" s="24">
        <f>'[1]LAMP SKALA DESA'!L171</f>
        <v>20000000</v>
      </c>
      <c r="I161" s="12">
        <v>1</v>
      </c>
      <c r="J161" s="12" t="s">
        <v>48</v>
      </c>
      <c r="K161" s="24">
        <f>[2]BKK!$I$5+[2]BKK!$I$6</f>
        <v>18444000</v>
      </c>
      <c r="L161" s="30">
        <f t="shared" si="16"/>
        <v>92.22</v>
      </c>
      <c r="M161" s="14"/>
      <c r="N161" s="29"/>
      <c r="O161" s="29">
        <f>K161</f>
        <v>18444000</v>
      </c>
      <c r="P161" s="27"/>
    </row>
    <row r="162" spans="1:16" ht="25.5">
      <c r="A162" s="32"/>
      <c r="B162" s="32"/>
      <c r="C162" s="36"/>
      <c r="D162" s="33"/>
      <c r="E162" s="23" t="s">
        <v>197</v>
      </c>
      <c r="F162" s="12">
        <v>1</v>
      </c>
      <c r="G162" s="12" t="s">
        <v>48</v>
      </c>
      <c r="H162" s="24">
        <f>'[1]LAMP SKALA DESA'!L172</f>
        <v>5000000</v>
      </c>
      <c r="I162" s="12">
        <v>1</v>
      </c>
      <c r="J162" s="12" t="s">
        <v>48</v>
      </c>
      <c r="K162" s="24">
        <f>[2]BKK!$I$22+[2]BKK!$I$23</f>
        <v>5000000</v>
      </c>
      <c r="L162" s="30">
        <f t="shared" si="16"/>
        <v>100</v>
      </c>
      <c r="M162" s="14"/>
      <c r="N162" s="29"/>
      <c r="O162" s="29">
        <f t="shared" ref="O162:O165" si="28">K162</f>
        <v>5000000</v>
      </c>
      <c r="P162" s="27"/>
    </row>
    <row r="163" spans="1:16" ht="25.5">
      <c r="A163" s="32"/>
      <c r="B163" s="32"/>
      <c r="C163" s="36"/>
      <c r="D163" s="33"/>
      <c r="E163" s="23" t="s">
        <v>198</v>
      </c>
      <c r="F163" s="12">
        <v>1</v>
      </c>
      <c r="G163" s="12" t="s">
        <v>48</v>
      </c>
      <c r="H163" s="24">
        <f>'[1]LAMP SKALA DESA'!L173</f>
        <v>5000000</v>
      </c>
      <c r="I163" s="12">
        <v>1</v>
      </c>
      <c r="J163" s="12" t="s">
        <v>48</v>
      </c>
      <c r="K163" s="24">
        <f>[2]BKK!$I$18+[2]BKK!$I$19</f>
        <v>4890000</v>
      </c>
      <c r="L163" s="30">
        <v>100</v>
      </c>
      <c r="M163" s="14"/>
      <c r="N163" s="29"/>
      <c r="O163" s="29">
        <f t="shared" si="28"/>
        <v>4890000</v>
      </c>
      <c r="P163" s="27"/>
    </row>
    <row r="164" spans="1:16" ht="25.5">
      <c r="A164" s="32"/>
      <c r="B164" s="32"/>
      <c r="C164" s="36"/>
      <c r="D164" s="33"/>
      <c r="E164" s="23" t="s">
        <v>199</v>
      </c>
      <c r="F164" s="12">
        <v>1</v>
      </c>
      <c r="G164" s="12" t="s">
        <v>48</v>
      </c>
      <c r="H164" s="24">
        <f>'[1]LAMP SKALA DESA'!L174</f>
        <v>5000000</v>
      </c>
      <c r="I164" s="12">
        <v>1</v>
      </c>
      <c r="J164" s="12" t="s">
        <v>48</v>
      </c>
      <c r="K164" s="24">
        <f>[2]BKK!$I$14+[2]BKK!$I$15</f>
        <v>5000000</v>
      </c>
      <c r="L164" s="30">
        <f t="shared" si="16"/>
        <v>100</v>
      </c>
      <c r="M164" s="14"/>
      <c r="N164" s="29"/>
      <c r="O164" s="29">
        <f t="shared" si="28"/>
        <v>5000000</v>
      </c>
      <c r="P164" s="27"/>
    </row>
    <row r="165" spans="1:16" ht="25.5">
      <c r="A165" s="32"/>
      <c r="B165" s="32"/>
      <c r="C165" s="36"/>
      <c r="D165" s="33"/>
      <c r="E165" s="23" t="s">
        <v>200</v>
      </c>
      <c r="F165" s="12">
        <v>1</v>
      </c>
      <c r="G165" s="12" t="s">
        <v>48</v>
      </c>
      <c r="H165" s="24">
        <f>'[1]LAMP SKALA DESA'!L175</f>
        <v>5000000</v>
      </c>
      <c r="I165" s="12">
        <v>1</v>
      </c>
      <c r="J165" s="12" t="s">
        <v>48</v>
      </c>
      <c r="K165" s="24">
        <f>[2]BKK!$I$26+[2]BKK!$I$27</f>
        <v>4840000</v>
      </c>
      <c r="L165" s="30">
        <v>100</v>
      </c>
      <c r="M165" s="14"/>
      <c r="N165" s="29"/>
      <c r="O165" s="29">
        <f t="shared" si="28"/>
        <v>4840000</v>
      </c>
      <c r="P165" s="27"/>
    </row>
    <row r="166" spans="1:16" ht="76.5">
      <c r="A166" s="32"/>
      <c r="B166" s="32"/>
      <c r="C166" s="36"/>
      <c r="D166" s="33"/>
      <c r="E166" s="23" t="s">
        <v>201</v>
      </c>
      <c r="F166" s="12">
        <v>1</v>
      </c>
      <c r="G166" s="12" t="s">
        <v>44</v>
      </c>
      <c r="H166" s="24">
        <f>'[1]LAMP SKALA DESA'!L176</f>
        <v>5000000</v>
      </c>
      <c r="I166" s="12">
        <v>1</v>
      </c>
      <c r="J166" s="12" t="s">
        <v>44</v>
      </c>
      <c r="K166" s="24">
        <f>[2]ADD!$D$85</f>
        <v>5000000</v>
      </c>
      <c r="L166" s="30">
        <f t="shared" si="16"/>
        <v>100</v>
      </c>
      <c r="M166" s="14"/>
      <c r="N166" s="29">
        <f>K166</f>
        <v>5000000</v>
      </c>
      <c r="O166" s="29"/>
      <c r="P166" s="27"/>
    </row>
    <row r="167" spans="1:16" ht="38.25">
      <c r="A167" s="32"/>
      <c r="B167" s="32"/>
      <c r="C167" s="36"/>
      <c r="D167" s="33"/>
      <c r="E167" s="23" t="s">
        <v>202</v>
      </c>
      <c r="F167" s="12">
        <v>1</v>
      </c>
      <c r="G167" s="12" t="s">
        <v>44</v>
      </c>
      <c r="H167" s="24">
        <f>'[1]LAMP SKALA DESA'!L177</f>
        <v>5000000</v>
      </c>
      <c r="I167" s="12">
        <v>1</v>
      </c>
      <c r="J167" s="12" t="s">
        <v>44</v>
      </c>
      <c r="K167" s="24">
        <f>[2]ADD!$D$85</f>
        <v>5000000</v>
      </c>
      <c r="L167" s="30">
        <f t="shared" si="16"/>
        <v>100</v>
      </c>
      <c r="M167" s="14"/>
      <c r="N167" s="29">
        <f t="shared" ref="N167:N168" si="29">K167</f>
        <v>5000000</v>
      </c>
      <c r="O167" s="29"/>
      <c r="P167" s="27"/>
    </row>
    <row r="168" spans="1:16" ht="51">
      <c r="A168" s="32"/>
      <c r="B168" s="32"/>
      <c r="C168" s="36"/>
      <c r="D168" s="33"/>
      <c r="E168" s="59" t="s">
        <v>203</v>
      </c>
      <c r="F168" s="12">
        <v>1</v>
      </c>
      <c r="G168" s="12" t="s">
        <v>44</v>
      </c>
      <c r="H168" s="24">
        <f>'[1]LAMP SKALA DESA'!L178</f>
        <v>5000000</v>
      </c>
      <c r="I168" s="12">
        <v>1</v>
      </c>
      <c r="J168" s="12" t="s">
        <v>44</v>
      </c>
      <c r="K168" s="24">
        <f>[2]ADD!$G$87</f>
        <v>5000000</v>
      </c>
      <c r="L168" s="30">
        <f t="shared" si="16"/>
        <v>100</v>
      </c>
      <c r="M168" s="14"/>
      <c r="N168" s="29">
        <f t="shared" si="29"/>
        <v>5000000</v>
      </c>
      <c r="O168" s="29"/>
      <c r="P168" s="27"/>
    </row>
    <row r="169" spans="1:16" ht="38.25">
      <c r="A169" s="32"/>
      <c r="B169" s="32"/>
      <c r="C169" s="36"/>
      <c r="D169" s="33"/>
      <c r="E169" s="23" t="s">
        <v>204</v>
      </c>
      <c r="F169" s="12">
        <v>1</v>
      </c>
      <c r="G169" s="12" t="s">
        <v>205</v>
      </c>
      <c r="H169" s="24">
        <f>'[1]LAMP SKALA DESA'!L179</f>
        <v>120000000</v>
      </c>
      <c r="I169" s="12">
        <v>1</v>
      </c>
      <c r="J169" s="12" t="s">
        <v>205</v>
      </c>
      <c r="K169" s="24">
        <f>[2]BKK!$I$8</f>
        <v>119616000</v>
      </c>
      <c r="L169" s="30">
        <f t="shared" si="16"/>
        <v>99.68</v>
      </c>
      <c r="M169" s="14"/>
      <c r="N169" s="29"/>
      <c r="O169" s="29">
        <f>K169</f>
        <v>119616000</v>
      </c>
      <c r="P169" s="27"/>
    </row>
    <row r="170" spans="1:16" ht="16.5">
      <c r="A170" s="32"/>
      <c r="B170" s="32"/>
      <c r="C170" s="36"/>
      <c r="D170" s="33"/>
      <c r="E170" s="11"/>
      <c r="F170" s="12"/>
      <c r="G170" s="12"/>
      <c r="H170" s="24"/>
      <c r="I170" s="25"/>
      <c r="J170" s="25"/>
      <c r="K170" s="24"/>
      <c r="L170" s="30"/>
      <c r="M170" s="14"/>
      <c r="N170" s="29"/>
      <c r="O170" s="29"/>
      <c r="P170" s="27"/>
    </row>
    <row r="171" spans="1:16" ht="16.5">
      <c r="A171" s="32">
        <v>3</v>
      </c>
      <c r="B171" s="32">
        <v>4</v>
      </c>
      <c r="C171" s="38" t="s">
        <v>38</v>
      </c>
      <c r="D171" s="33" t="s">
        <v>206</v>
      </c>
      <c r="E171" s="11"/>
      <c r="F171" s="60">
        <v>1</v>
      </c>
      <c r="G171" s="60" t="s">
        <v>48</v>
      </c>
      <c r="H171" s="24">
        <f>[1]MATRIK!D157</f>
        <v>4000000</v>
      </c>
      <c r="I171" s="60">
        <v>1</v>
      </c>
      <c r="J171" s="60" t="s">
        <v>48</v>
      </c>
      <c r="K171" s="24">
        <f>[2]ADD!$D$89</f>
        <v>2398000</v>
      </c>
      <c r="L171" s="30">
        <f t="shared" ref="L171:L194" si="30">K171/H171*100</f>
        <v>59.95</v>
      </c>
      <c r="M171" s="14"/>
      <c r="N171" s="29">
        <f>K171</f>
        <v>2398000</v>
      </c>
      <c r="O171" s="29"/>
      <c r="P171" s="27"/>
    </row>
    <row r="172" spans="1:16" ht="16.5">
      <c r="A172" s="20"/>
      <c r="B172" s="20"/>
      <c r="C172" s="21"/>
      <c r="D172" s="22"/>
      <c r="E172" s="11"/>
      <c r="F172" s="60"/>
      <c r="G172" s="60"/>
      <c r="H172" s="24"/>
      <c r="I172" s="60"/>
      <c r="J172" s="60"/>
      <c r="K172" s="24"/>
      <c r="L172" s="30"/>
      <c r="M172" s="14"/>
      <c r="N172" s="29"/>
      <c r="O172" s="29"/>
      <c r="P172" s="27"/>
    </row>
    <row r="173" spans="1:16" ht="16.5">
      <c r="A173" s="32">
        <v>3</v>
      </c>
      <c r="B173" s="32">
        <v>4</v>
      </c>
      <c r="C173" s="38" t="s">
        <v>41</v>
      </c>
      <c r="D173" s="33" t="s">
        <v>207</v>
      </c>
      <c r="E173" s="11"/>
      <c r="F173" s="60">
        <v>1</v>
      </c>
      <c r="G173" s="60" t="s">
        <v>48</v>
      </c>
      <c r="H173" s="24">
        <f>[1]MATRIK!D158</f>
        <v>6000000</v>
      </c>
      <c r="I173" s="60">
        <v>1</v>
      </c>
      <c r="J173" s="60" t="s">
        <v>48</v>
      </c>
      <c r="K173" s="24">
        <f>[2]ADD!$D$90</f>
        <v>3686000</v>
      </c>
      <c r="L173" s="30">
        <f t="shared" si="30"/>
        <v>61.43333333333333</v>
      </c>
      <c r="M173" s="14"/>
      <c r="N173" s="29">
        <f>K173</f>
        <v>3686000</v>
      </c>
      <c r="O173" s="29"/>
      <c r="P173" s="27"/>
    </row>
    <row r="174" spans="1:16" ht="16.5">
      <c r="A174" s="20"/>
      <c r="B174" s="20"/>
      <c r="C174" s="21"/>
      <c r="D174" s="22"/>
      <c r="E174" s="11"/>
      <c r="F174" s="60"/>
      <c r="G174" s="60"/>
      <c r="H174" s="24"/>
      <c r="I174" s="25"/>
      <c r="J174" s="25"/>
      <c r="K174" s="24"/>
      <c r="L174" s="30"/>
      <c r="M174" s="14"/>
      <c r="N174" s="29"/>
      <c r="O174" s="29"/>
      <c r="P174" s="27"/>
    </row>
    <row r="175" spans="1:16" ht="33">
      <c r="A175" s="40">
        <v>4</v>
      </c>
      <c r="B175" s="40"/>
      <c r="C175" s="41"/>
      <c r="D175" s="42" t="s">
        <v>208</v>
      </c>
      <c r="E175" s="11"/>
      <c r="F175" s="12"/>
      <c r="G175" s="12"/>
      <c r="H175" s="34">
        <f>H176+H183</f>
        <v>14500000</v>
      </c>
      <c r="I175" s="34"/>
      <c r="J175" s="34"/>
      <c r="K175" s="34">
        <f t="shared" ref="K175" si="31">K176+K183</f>
        <v>9452500</v>
      </c>
      <c r="L175" s="30">
        <f t="shared" si="30"/>
        <v>65.189655172413794</v>
      </c>
      <c r="M175" s="14"/>
      <c r="N175" s="29"/>
      <c r="O175" s="29"/>
      <c r="P175" s="27"/>
    </row>
    <row r="176" spans="1:16" ht="25.5">
      <c r="A176" s="32">
        <v>4</v>
      </c>
      <c r="B176" s="32">
        <v>3</v>
      </c>
      <c r="C176" s="35"/>
      <c r="D176" s="33" t="s">
        <v>209</v>
      </c>
      <c r="E176" s="11"/>
      <c r="F176" s="12"/>
      <c r="G176" s="12"/>
      <c r="H176" s="34">
        <f>SUM(H177:H181)</f>
        <v>12000000</v>
      </c>
      <c r="I176" s="34"/>
      <c r="J176" s="34"/>
      <c r="K176" s="34">
        <f t="shared" ref="K176" si="32">SUM(K177:K181)</f>
        <v>7016000</v>
      </c>
      <c r="L176" s="30">
        <f t="shared" si="30"/>
        <v>58.466666666666669</v>
      </c>
      <c r="M176" s="14"/>
      <c r="N176" s="29"/>
      <c r="O176" s="29"/>
      <c r="P176" s="27"/>
    </row>
    <row r="177" spans="1:16" ht="16.5">
      <c r="A177" s="32">
        <v>4</v>
      </c>
      <c r="B177" s="32">
        <v>3</v>
      </c>
      <c r="C177" s="38" t="s">
        <v>34</v>
      </c>
      <c r="D177" s="33" t="s">
        <v>210</v>
      </c>
      <c r="E177" s="11"/>
      <c r="F177" s="12"/>
      <c r="G177" s="12"/>
      <c r="H177" s="24">
        <f>[1]MATRIK!E162</f>
        <v>4000000</v>
      </c>
      <c r="I177" s="25"/>
      <c r="J177" s="25"/>
      <c r="K177" s="24">
        <f>'[2]BHP DAN BHR'!$D$44</f>
        <v>1275000</v>
      </c>
      <c r="L177" s="30">
        <f t="shared" si="30"/>
        <v>31.874999999999996</v>
      </c>
      <c r="M177" s="14"/>
      <c r="N177" s="29"/>
      <c r="O177" s="29">
        <f>K177</f>
        <v>1275000</v>
      </c>
      <c r="P177" s="27"/>
    </row>
    <row r="178" spans="1:16" ht="16.5">
      <c r="A178" s="20"/>
      <c r="B178" s="20"/>
      <c r="C178" s="21"/>
      <c r="D178" s="22"/>
      <c r="E178" s="11"/>
      <c r="F178" s="12"/>
      <c r="G178" s="12"/>
      <c r="H178" s="24"/>
      <c r="I178" s="25"/>
      <c r="J178" s="25"/>
      <c r="K178" s="24"/>
      <c r="L178" s="30"/>
      <c r="M178" s="14"/>
      <c r="N178" s="29"/>
      <c r="O178" s="29"/>
      <c r="P178" s="27"/>
    </row>
    <row r="179" spans="1:16" ht="25.5">
      <c r="A179" s="32">
        <v>4</v>
      </c>
      <c r="B179" s="32">
        <v>3</v>
      </c>
      <c r="C179" s="38" t="s">
        <v>38</v>
      </c>
      <c r="D179" s="33" t="s">
        <v>211</v>
      </c>
      <c r="E179" s="11"/>
      <c r="F179" s="60">
        <v>1</v>
      </c>
      <c r="G179" s="60" t="s">
        <v>48</v>
      </c>
      <c r="H179" s="24">
        <f>[1]MATRIK!E163</f>
        <v>6000000</v>
      </c>
      <c r="I179" s="60">
        <v>1</v>
      </c>
      <c r="J179" s="60" t="s">
        <v>48</v>
      </c>
      <c r="K179" s="24">
        <f>'[2]BHP DAN BHR'!$D$45</f>
        <v>5741000</v>
      </c>
      <c r="L179" s="30">
        <f t="shared" si="30"/>
        <v>95.683333333333337</v>
      </c>
      <c r="M179" s="14"/>
      <c r="N179" s="29"/>
      <c r="O179" s="29">
        <f>K179</f>
        <v>5741000</v>
      </c>
      <c r="P179" s="27"/>
    </row>
    <row r="180" spans="1:16" ht="16.5">
      <c r="A180" s="20"/>
      <c r="B180" s="20"/>
      <c r="C180" s="21"/>
      <c r="D180" s="22"/>
      <c r="E180" s="11"/>
      <c r="F180" s="12"/>
      <c r="G180" s="12"/>
      <c r="H180" s="24"/>
      <c r="I180" s="25"/>
      <c r="J180" s="25"/>
      <c r="K180" s="24"/>
      <c r="L180" s="30"/>
      <c r="M180" s="14"/>
      <c r="N180" s="29"/>
      <c r="O180" s="29"/>
      <c r="P180" s="27"/>
    </row>
    <row r="181" spans="1:16" ht="16.5">
      <c r="A181" s="32">
        <v>4</v>
      </c>
      <c r="B181" s="32">
        <v>3</v>
      </c>
      <c r="C181" s="38" t="s">
        <v>41</v>
      </c>
      <c r="D181" s="61" t="s">
        <v>212</v>
      </c>
      <c r="E181" s="11"/>
      <c r="F181" s="60">
        <v>1</v>
      </c>
      <c r="G181" s="60" t="s">
        <v>48</v>
      </c>
      <c r="H181" s="24">
        <f>[1]MATRIK!I164</f>
        <v>2000000</v>
      </c>
      <c r="I181" s="60"/>
      <c r="J181" s="60"/>
      <c r="K181" s="31">
        <v>0</v>
      </c>
      <c r="L181" s="30">
        <f t="shared" si="30"/>
        <v>0</v>
      </c>
      <c r="M181" s="14"/>
      <c r="N181" s="29"/>
      <c r="O181" s="31">
        <f>K181</f>
        <v>0</v>
      </c>
      <c r="P181" s="27"/>
    </row>
    <row r="182" spans="1:16" ht="16.5">
      <c r="A182" s="20"/>
      <c r="B182" s="20"/>
      <c r="C182" s="21"/>
      <c r="D182" s="22"/>
      <c r="E182" s="11"/>
      <c r="F182" s="12"/>
      <c r="G182" s="12"/>
      <c r="H182" s="24"/>
      <c r="I182" s="25"/>
      <c r="J182" s="25"/>
      <c r="K182" s="24"/>
      <c r="L182" s="30"/>
      <c r="M182" s="14"/>
      <c r="N182" s="29"/>
      <c r="O182" s="29"/>
      <c r="P182" s="27"/>
    </row>
    <row r="183" spans="1:16" ht="25.5">
      <c r="A183" s="32">
        <v>4</v>
      </c>
      <c r="B183" s="32">
        <v>6</v>
      </c>
      <c r="C183" s="38"/>
      <c r="D183" s="33" t="s">
        <v>213</v>
      </c>
      <c r="E183" s="11"/>
      <c r="F183" s="12"/>
      <c r="G183" s="12"/>
      <c r="H183" s="34">
        <f>H184</f>
        <v>2500000</v>
      </c>
      <c r="I183" s="25"/>
      <c r="J183" s="25"/>
      <c r="K183" s="34">
        <f>K184</f>
        <v>2436500</v>
      </c>
      <c r="L183" s="30"/>
      <c r="M183" s="14"/>
      <c r="N183" s="29"/>
      <c r="O183" s="29"/>
      <c r="P183" s="27"/>
    </row>
    <row r="184" spans="1:16" ht="25.5">
      <c r="A184" s="32">
        <v>4</v>
      </c>
      <c r="B184" s="32">
        <v>6</v>
      </c>
      <c r="C184" s="38" t="s">
        <v>34</v>
      </c>
      <c r="D184" s="33" t="s">
        <v>214</v>
      </c>
      <c r="E184" s="11"/>
      <c r="F184" s="12">
        <v>1</v>
      </c>
      <c r="G184" s="12" t="s">
        <v>44</v>
      </c>
      <c r="H184" s="24">
        <f>[1]MATRIK!D167</f>
        <v>2500000</v>
      </c>
      <c r="I184" s="12">
        <v>1</v>
      </c>
      <c r="J184" s="12" t="s">
        <v>44</v>
      </c>
      <c r="K184" s="24">
        <f>[2]ADD!$D$97</f>
        <v>2436500</v>
      </c>
      <c r="L184" s="30">
        <f t="shared" si="30"/>
        <v>97.460000000000008</v>
      </c>
      <c r="M184" s="14"/>
      <c r="N184" s="29">
        <f>K184</f>
        <v>2436500</v>
      </c>
      <c r="O184" s="29"/>
      <c r="P184" s="27"/>
    </row>
    <row r="185" spans="1:16" ht="16.5">
      <c r="A185" s="20"/>
      <c r="B185" s="20"/>
      <c r="C185" s="21"/>
      <c r="D185" s="22"/>
      <c r="E185" s="11"/>
      <c r="F185" s="12"/>
      <c r="G185" s="12"/>
      <c r="H185" s="24"/>
      <c r="I185" s="25"/>
      <c r="J185" s="25"/>
      <c r="K185" s="24"/>
      <c r="L185" s="30"/>
      <c r="M185" s="14"/>
      <c r="N185" s="29"/>
      <c r="O185" s="29"/>
      <c r="P185" s="27"/>
    </row>
    <row r="186" spans="1:16" ht="49.5">
      <c r="A186" s="40">
        <v>5</v>
      </c>
      <c r="B186" s="62"/>
      <c r="C186" s="63"/>
      <c r="D186" s="42" t="s">
        <v>215</v>
      </c>
      <c r="E186" s="11"/>
      <c r="F186" s="12"/>
      <c r="G186" s="12"/>
      <c r="H186" s="34">
        <f>H188+H191+H194</f>
        <v>11498000</v>
      </c>
      <c r="I186" s="34"/>
      <c r="J186" s="34"/>
      <c r="K186" s="64">
        <f t="shared" ref="K186" si="33">K188+K191+K194</f>
        <v>0</v>
      </c>
      <c r="L186" s="30"/>
      <c r="M186" s="14"/>
      <c r="N186" s="29"/>
      <c r="O186" s="29"/>
      <c r="P186" s="27"/>
    </row>
    <row r="187" spans="1:16" ht="16.5">
      <c r="A187" s="32">
        <v>5</v>
      </c>
      <c r="B187" s="32">
        <v>1</v>
      </c>
      <c r="C187" s="28"/>
      <c r="D187" s="33" t="s">
        <v>216</v>
      </c>
      <c r="E187" s="11"/>
      <c r="F187" s="12"/>
      <c r="G187" s="12"/>
      <c r="H187" s="24"/>
      <c r="I187" s="25"/>
      <c r="J187" s="25"/>
      <c r="K187" s="24"/>
      <c r="L187" s="30"/>
      <c r="M187" s="14"/>
      <c r="N187" s="29"/>
      <c r="O187" s="29"/>
      <c r="P187" s="27"/>
    </row>
    <row r="188" spans="1:16" ht="16.5">
      <c r="A188" s="20">
        <v>5</v>
      </c>
      <c r="B188" s="20">
        <v>1</v>
      </c>
      <c r="C188" s="21" t="s">
        <v>217</v>
      </c>
      <c r="D188" s="22" t="s">
        <v>218</v>
      </c>
      <c r="E188" s="11"/>
      <c r="F188" s="12">
        <v>1</v>
      </c>
      <c r="G188" s="12" t="s">
        <v>205</v>
      </c>
      <c r="H188" s="31">
        <v>0</v>
      </c>
      <c r="I188" s="12"/>
      <c r="J188" s="12"/>
      <c r="K188" s="31">
        <v>0</v>
      </c>
      <c r="L188" s="30">
        <v>0</v>
      </c>
      <c r="M188" s="14"/>
      <c r="N188" s="29"/>
      <c r="O188" s="29"/>
      <c r="P188" s="27"/>
    </row>
    <row r="189" spans="1:16" ht="16.5">
      <c r="A189" s="20"/>
      <c r="B189" s="20"/>
      <c r="C189" s="21"/>
      <c r="D189" s="22"/>
      <c r="E189" s="11"/>
      <c r="F189" s="12"/>
      <c r="G189" s="12"/>
      <c r="H189" s="65"/>
      <c r="I189" s="65"/>
      <c r="J189" s="65"/>
      <c r="K189" s="65"/>
      <c r="L189" s="30"/>
      <c r="M189" s="14"/>
      <c r="N189" s="29"/>
      <c r="O189" s="29"/>
      <c r="P189" s="27"/>
    </row>
    <row r="190" spans="1:16" ht="16.5">
      <c r="A190" s="32">
        <v>5</v>
      </c>
      <c r="B190" s="32">
        <v>2</v>
      </c>
      <c r="C190" s="38"/>
      <c r="D190" s="33" t="s">
        <v>219</v>
      </c>
      <c r="E190" s="11"/>
      <c r="F190" s="12"/>
      <c r="G190" s="12"/>
      <c r="H190" s="66"/>
      <c r="I190" s="25"/>
      <c r="J190" s="25"/>
      <c r="K190" s="31"/>
      <c r="L190" s="30"/>
      <c r="M190" s="14"/>
      <c r="N190" s="29"/>
      <c r="O190" s="29"/>
      <c r="P190" s="27"/>
    </row>
    <row r="191" spans="1:16" ht="16.5">
      <c r="A191" s="20">
        <v>5</v>
      </c>
      <c r="B191" s="20">
        <v>2</v>
      </c>
      <c r="C191" s="21" t="s">
        <v>217</v>
      </c>
      <c r="D191" s="22" t="s">
        <v>218</v>
      </c>
      <c r="E191" s="11"/>
      <c r="F191" s="12">
        <v>1</v>
      </c>
      <c r="G191" s="12" t="s">
        <v>205</v>
      </c>
      <c r="H191" s="24">
        <f>[1]MATRIK!I173</f>
        <v>5998000</v>
      </c>
      <c r="I191" s="12">
        <v>0</v>
      </c>
      <c r="J191" s="12" t="s">
        <v>205</v>
      </c>
      <c r="K191" s="31">
        <v>0</v>
      </c>
      <c r="L191" s="30">
        <f t="shared" si="30"/>
        <v>0</v>
      </c>
      <c r="M191" s="14"/>
      <c r="N191" s="29"/>
      <c r="O191" s="29"/>
      <c r="P191" s="27"/>
    </row>
    <row r="192" spans="1:16" ht="16.5">
      <c r="A192" s="20"/>
      <c r="B192" s="20"/>
      <c r="C192" s="38"/>
      <c r="D192" s="33"/>
      <c r="E192" s="11"/>
      <c r="F192" s="12"/>
      <c r="G192" s="12"/>
      <c r="H192" s="24"/>
      <c r="I192" s="25"/>
      <c r="J192" s="25"/>
      <c r="K192" s="31"/>
      <c r="L192" s="30"/>
      <c r="M192" s="14"/>
      <c r="N192" s="29"/>
      <c r="O192" s="29"/>
      <c r="P192" s="27"/>
    </row>
    <row r="193" spans="1:16" ht="16.5">
      <c r="A193" s="32">
        <v>5</v>
      </c>
      <c r="B193" s="32">
        <v>3</v>
      </c>
      <c r="C193" s="38"/>
      <c r="D193" s="33" t="s">
        <v>220</v>
      </c>
      <c r="E193" s="11"/>
      <c r="F193" s="12"/>
      <c r="G193" s="12"/>
      <c r="H193" s="66"/>
      <c r="I193" s="25"/>
      <c r="J193" s="25"/>
      <c r="K193" s="31"/>
      <c r="L193" s="30"/>
      <c r="M193" s="14"/>
      <c r="N193" s="29"/>
      <c r="O193" s="29"/>
      <c r="P193" s="27"/>
    </row>
    <row r="194" spans="1:16" ht="16.5">
      <c r="A194" s="20">
        <v>5</v>
      </c>
      <c r="B194" s="20">
        <v>3</v>
      </c>
      <c r="C194" s="21" t="s">
        <v>217</v>
      </c>
      <c r="D194" s="22" t="s">
        <v>218</v>
      </c>
      <c r="E194" s="11"/>
      <c r="F194" s="12">
        <v>1</v>
      </c>
      <c r="G194" s="12" t="s">
        <v>205</v>
      </c>
      <c r="H194" s="24">
        <f>[1]MATRIK!I175</f>
        <v>5500000</v>
      </c>
      <c r="I194" s="12">
        <v>0</v>
      </c>
      <c r="J194" s="12" t="s">
        <v>205</v>
      </c>
      <c r="K194" s="31">
        <v>0</v>
      </c>
      <c r="L194" s="30">
        <f t="shared" si="30"/>
        <v>0</v>
      </c>
      <c r="M194" s="14"/>
      <c r="N194" s="29"/>
      <c r="O194" s="29"/>
      <c r="P194" s="27"/>
    </row>
    <row r="195" spans="1:16" ht="16.5">
      <c r="A195" s="15"/>
      <c r="B195" s="15"/>
      <c r="C195" s="15"/>
      <c r="D195" s="15"/>
      <c r="E195" s="14"/>
      <c r="F195" s="15"/>
      <c r="G195" s="15"/>
      <c r="H195" s="25"/>
      <c r="I195" s="25"/>
      <c r="J195" s="25"/>
      <c r="K195" s="25"/>
      <c r="L195" s="14"/>
      <c r="M195" s="14"/>
      <c r="N195" s="67"/>
      <c r="O195" s="67"/>
      <c r="P195" s="15"/>
    </row>
    <row r="196" spans="1:16" ht="16.5">
      <c r="A196" s="15"/>
      <c r="B196" s="15"/>
      <c r="C196" s="15"/>
      <c r="D196" s="15" t="s">
        <v>221</v>
      </c>
      <c r="E196" s="14"/>
      <c r="F196" s="15"/>
      <c r="G196" s="15"/>
      <c r="H196" s="13">
        <f>H186+H175+H120+H56+H18</f>
        <v>2760476941.6499996</v>
      </c>
      <c r="I196" s="13"/>
      <c r="J196" s="13"/>
      <c r="K196" s="13">
        <f t="shared" ref="K196" si="34">K186+K175+K120+K56+K18</f>
        <v>2579679281.5</v>
      </c>
      <c r="L196" s="14"/>
      <c r="M196" s="14"/>
      <c r="N196" s="67"/>
      <c r="O196" s="67"/>
      <c r="P196" s="15"/>
    </row>
  </sheetData>
  <sheetProtection password="C6EB" sheet="1" objects="1" scenarios="1"/>
  <mergeCells count="15">
    <mergeCell ref="A7:P7"/>
    <mergeCell ref="A8:P8"/>
    <mergeCell ref="A9:P9"/>
    <mergeCell ref="A14:C16"/>
    <mergeCell ref="D14:D16"/>
    <mergeCell ref="E14:E16"/>
    <mergeCell ref="F14:L14"/>
    <mergeCell ref="M14:P14"/>
    <mergeCell ref="F15:H15"/>
    <mergeCell ref="I15:L15"/>
    <mergeCell ref="M15:M16"/>
    <mergeCell ref="N15:N16"/>
    <mergeCell ref="O15:O16"/>
    <mergeCell ref="P15:P16"/>
    <mergeCell ref="A17:C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2021-10-21T07:29:02Z</dcterms:created>
  <dcterms:modified xsi:type="dcterms:W3CDTF">2021-10-21T07:36:32Z</dcterms:modified>
</cp:coreProperties>
</file>